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19440" windowHeight="13140"/>
  </bookViews>
  <sheets>
    <sheet name="Plano_Trabalho_Equipe" sheetId="2" r:id="rId1"/>
    <sheet name="Plano_Trabalho_Receita_Despesa" sheetId="1" r:id="rId2"/>
    <sheet name="Plano Trabalho Bens" sheetId="6" r:id="rId3"/>
    <sheet name="Plano_Trabalho_Bens" sheetId="3" state="hidden" r:id="rId4"/>
    <sheet name="DIÁRIAS" sheetId="7" r:id="rId5"/>
    <sheet name="RESUMO DE DESEMBOLSO" sheetId="5" r:id="rId6"/>
  </sheets>
  <externalReferences>
    <externalReference r:id="rId7"/>
  </externalReferences>
  <definedNames>
    <definedName name="_xlnm._FilterDatabase" localSheetId="3" hidden="1">Plano_Trabalho_Bens!$C$8:$C$11</definedName>
    <definedName name="_xlnm.Print_Area" localSheetId="2">'Plano Trabalho Bens'!$A$1:$F$7</definedName>
    <definedName name="_xlnm.Print_Area" localSheetId="3">Plano_Trabalho_Bens!$B$1:$G$15</definedName>
    <definedName name="_xlnm.Print_Area" localSheetId="0">Plano_Trabalho_Equipe!$A$1:$AU$18</definedName>
    <definedName name="_xlnm.Print_Area" localSheetId="1">Plano_Trabalho_Receita_Despesa!$A$1:$P$62</definedName>
    <definedName name="_xlnm.Print_Area" localSheetId="5">'RESUMO DE DESEMBOLSO'!$A$1:$F$14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2" i="1"/>
  <c r="AI6" i="2" l="1"/>
  <c r="AI7"/>
  <c r="AI8"/>
  <c r="AI13" s="1"/>
  <c r="AI9"/>
  <c r="AI10"/>
  <c r="AI11"/>
  <c r="AI12"/>
  <c r="AH13"/>
  <c r="AK7"/>
  <c r="AK8"/>
  <c r="AK9"/>
  <c r="AK10"/>
  <c r="AK11"/>
  <c r="AK12"/>
  <c r="N7"/>
  <c r="N8"/>
  <c r="N9"/>
  <c r="N10"/>
  <c r="N11"/>
  <c r="N6"/>
  <c r="D7" i="5" l="1"/>
  <c r="D8" s="1"/>
  <c r="D10" s="1"/>
  <c r="E6"/>
  <c r="D6"/>
  <c r="C6"/>
  <c r="C7" s="1"/>
  <c r="C8" s="1"/>
  <c r="C10" s="1"/>
  <c r="B6"/>
  <c r="F5"/>
  <c r="B5"/>
  <c r="F4"/>
  <c r="F3"/>
  <c r="F2"/>
  <c r="F6" s="1"/>
  <c r="F8" l="1"/>
  <c r="F7"/>
  <c r="B8"/>
  <c r="B10" s="1"/>
  <c r="E7"/>
  <c r="E8" s="1"/>
  <c r="E10" s="1"/>
  <c r="B7"/>
  <c r="B44" i="1"/>
  <c r="E18"/>
  <c r="F18"/>
  <c r="H18"/>
  <c r="I18"/>
  <c r="K18"/>
  <c r="L18"/>
  <c r="N18"/>
  <c r="O18"/>
  <c r="E35"/>
  <c r="F35"/>
  <c r="H35"/>
  <c r="I35"/>
  <c r="K35"/>
  <c r="L35"/>
  <c r="L37" s="1"/>
  <c r="N35"/>
  <c r="O35"/>
  <c r="E37"/>
  <c r="F37"/>
  <c r="H37"/>
  <c r="I37"/>
  <c r="K37"/>
  <c r="P53"/>
  <c r="E51"/>
  <c r="E55" s="1"/>
  <c r="F51"/>
  <c r="F55" s="1"/>
  <c r="G51"/>
  <c r="H51"/>
  <c r="H55" s="1"/>
  <c r="I51"/>
  <c r="I55" s="1"/>
  <c r="J51"/>
  <c r="J55" s="1"/>
  <c r="K51"/>
  <c r="L51"/>
  <c r="L55" s="1"/>
  <c r="M51"/>
  <c r="M55" s="1"/>
  <c r="N51"/>
  <c r="N55" s="1"/>
  <c r="O51"/>
  <c r="D11" i="7"/>
  <c r="E11"/>
  <c r="G11"/>
  <c r="C6"/>
  <c r="F6" s="1"/>
  <c r="C7"/>
  <c r="F7" s="1"/>
  <c r="H7" s="1"/>
  <c r="D48" i="1" s="1"/>
  <c r="C8" i="7"/>
  <c r="F8" s="1"/>
  <c r="C49" i="1" s="1"/>
  <c r="C9" i="7"/>
  <c r="F9" s="1"/>
  <c r="H9" s="1"/>
  <c r="D50" i="1" s="1"/>
  <c r="C10" i="7"/>
  <c r="F10" s="1"/>
  <c r="H10" s="1"/>
  <c r="D51" i="1" s="1"/>
  <c r="C5" i="7"/>
  <c r="F5" s="1"/>
  <c r="P42" i="1"/>
  <c r="P45"/>
  <c r="C44"/>
  <c r="O37" l="1"/>
  <c r="N37"/>
  <c r="C46"/>
  <c r="H5" i="7"/>
  <c r="P51" i="1"/>
  <c r="Q51" s="1"/>
  <c r="C11" i="7"/>
  <c r="F11"/>
  <c r="H6"/>
  <c r="D47" i="1" s="1"/>
  <c r="C47"/>
  <c r="C50"/>
  <c r="C51"/>
  <c r="H8" i="7"/>
  <c r="D49" i="1" s="1"/>
  <c r="C48"/>
  <c r="H11" i="7" l="1"/>
  <c r="D46" i="1"/>
  <c r="B47" l="1"/>
  <c r="B48"/>
  <c r="B49"/>
  <c r="B50"/>
  <c r="B51"/>
  <c r="B46"/>
  <c r="O50"/>
  <c r="K50"/>
  <c r="G50"/>
  <c r="O49"/>
  <c r="K49"/>
  <c r="G49"/>
  <c r="O48"/>
  <c r="K48"/>
  <c r="G48"/>
  <c r="O47"/>
  <c r="K47"/>
  <c r="G47"/>
  <c r="O46"/>
  <c r="K46"/>
  <c r="G46"/>
  <c r="B6" i="7"/>
  <c r="B7"/>
  <c r="B8"/>
  <c r="B9"/>
  <c r="B10"/>
  <c r="B5"/>
  <c r="P50" i="1" l="1"/>
  <c r="Q50" s="1"/>
  <c r="P46"/>
  <c r="Q46" s="1"/>
  <c r="G55"/>
  <c r="K55"/>
  <c r="O55"/>
  <c r="P49"/>
  <c r="Q49" s="1"/>
  <c r="P48"/>
  <c r="Q48" s="1"/>
  <c r="P47"/>
  <c r="Q47" s="1"/>
  <c r="D5" i="6"/>
  <c r="C5"/>
  <c r="E4"/>
  <c r="E5" l="1"/>
  <c r="D44" i="1"/>
  <c r="P41"/>
  <c r="P24"/>
  <c r="P29"/>
  <c r="P30"/>
  <c r="P7"/>
  <c r="AQ12" i="2"/>
  <c r="AG12"/>
  <c r="AE12"/>
  <c r="AC7"/>
  <c r="AC8"/>
  <c r="AC9"/>
  <c r="AC10"/>
  <c r="AC11"/>
  <c r="AC12"/>
  <c r="AC6"/>
  <c r="AA7"/>
  <c r="AA8"/>
  <c r="AA9"/>
  <c r="AA10"/>
  <c r="AA11"/>
  <c r="AA12"/>
  <c r="AA6"/>
  <c r="J13"/>
  <c r="M22" i="1" s="1"/>
  <c r="L13" i="2"/>
  <c r="M23" i="1" s="1"/>
  <c r="N13" i="2"/>
  <c r="P13"/>
  <c r="M25" i="1" s="1"/>
  <c r="R13" i="2"/>
  <c r="X13"/>
  <c r="Z13"/>
  <c r="AB13"/>
  <c r="AJ13"/>
  <c r="Y7"/>
  <c r="Y8"/>
  <c r="Y9"/>
  <c r="Y10"/>
  <c r="Y11"/>
  <c r="Y12"/>
  <c r="Y6"/>
  <c r="W12"/>
  <c r="U7"/>
  <c r="U8"/>
  <c r="U9"/>
  <c r="U10"/>
  <c r="U11"/>
  <c r="U6"/>
  <c r="S7"/>
  <c r="S8"/>
  <c r="S9"/>
  <c r="S10"/>
  <c r="S11"/>
  <c r="S12"/>
  <c r="S6"/>
  <c r="Q7"/>
  <c r="Q8"/>
  <c r="Q9"/>
  <c r="Q10"/>
  <c r="Q11"/>
  <c r="Q12"/>
  <c r="Q6"/>
  <c r="O7"/>
  <c r="O8"/>
  <c r="O9"/>
  <c r="O10"/>
  <c r="O11"/>
  <c r="O12"/>
  <c r="O6"/>
  <c r="M7"/>
  <c r="M8"/>
  <c r="M9"/>
  <c r="M10"/>
  <c r="M11"/>
  <c r="M12"/>
  <c r="M6"/>
  <c r="K7"/>
  <c r="K8"/>
  <c r="K9"/>
  <c r="K10"/>
  <c r="K11"/>
  <c r="K12"/>
  <c r="K6"/>
  <c r="I7"/>
  <c r="I8"/>
  <c r="I9"/>
  <c r="I10"/>
  <c r="I11"/>
  <c r="I12"/>
  <c r="H7"/>
  <c r="H8"/>
  <c r="H9"/>
  <c r="H10"/>
  <c r="H11"/>
  <c r="H12"/>
  <c r="H6"/>
  <c r="AP6"/>
  <c r="AP11"/>
  <c r="AQ11" s="1"/>
  <c r="AP10"/>
  <c r="AQ10" s="1"/>
  <c r="AP9"/>
  <c r="AQ9" s="1"/>
  <c r="AP8"/>
  <c r="AQ8" s="1"/>
  <c r="AP7"/>
  <c r="AQ7" s="1"/>
  <c r="AN12"/>
  <c r="AR12" s="1"/>
  <c r="AS12" s="1"/>
  <c r="AN11"/>
  <c r="AN10"/>
  <c r="AN9"/>
  <c r="AR9" s="1"/>
  <c r="AS9" s="1"/>
  <c r="AN8"/>
  <c r="AN7"/>
  <c r="AN6"/>
  <c r="AR10" l="1"/>
  <c r="AS10" s="1"/>
  <c r="AR7"/>
  <c r="AS7" s="1"/>
  <c r="AR11"/>
  <c r="AS11" s="1"/>
  <c r="AO8"/>
  <c r="AR8"/>
  <c r="AS8" s="1"/>
  <c r="AN13"/>
  <c r="AP13"/>
  <c r="D23" i="1"/>
  <c r="AO12" i="2"/>
  <c r="D25" i="1"/>
  <c r="D22"/>
  <c r="P44"/>
  <c r="D55"/>
  <c r="L58"/>
  <c r="N58"/>
  <c r="AO11" i="2"/>
  <c r="AO7"/>
  <c r="G22" i="1"/>
  <c r="G23"/>
  <c r="G25"/>
  <c r="AO10" i="2"/>
  <c r="J22" i="1"/>
  <c r="J23"/>
  <c r="J25"/>
  <c r="O58"/>
  <c r="AO9" i="2"/>
  <c r="S13"/>
  <c r="O13"/>
  <c r="M13"/>
  <c r="Q13"/>
  <c r="K13"/>
  <c r="Y13"/>
  <c r="AC13"/>
  <c r="AA13"/>
  <c r="T12"/>
  <c r="AL12" s="1"/>
  <c r="AM12" s="1"/>
  <c r="AT12" s="1"/>
  <c r="AU12" s="1"/>
  <c r="J21" i="1" l="1"/>
  <c r="D21"/>
  <c r="G21"/>
  <c r="P21" s="1"/>
  <c r="Q21" s="1"/>
  <c r="M21"/>
  <c r="N60"/>
  <c r="N62" s="1"/>
  <c r="N6" s="1"/>
  <c r="N9" s="1"/>
  <c r="L60"/>
  <c r="L62" s="1"/>
  <c r="L6" s="1"/>
  <c r="L9" s="1"/>
  <c r="Q44"/>
  <c r="P55"/>
  <c r="O60"/>
  <c r="O62" s="1"/>
  <c r="O6" s="1"/>
  <c r="O9" s="1"/>
  <c r="P25"/>
  <c r="P22"/>
  <c r="M27"/>
  <c r="J27"/>
  <c r="G27"/>
  <c r="D27"/>
  <c r="P23"/>
  <c r="U12" i="2"/>
  <c r="U13" s="1"/>
  <c r="T13"/>
  <c r="C13"/>
  <c r="AR6"/>
  <c r="I6"/>
  <c r="I13" s="1"/>
  <c r="AK6"/>
  <c r="AK13" s="1"/>
  <c r="M28" i="1" l="1"/>
  <c r="D28"/>
  <c r="J28"/>
  <c r="G28"/>
  <c r="M34"/>
  <c r="D34"/>
  <c r="J34"/>
  <c r="G34"/>
  <c r="G15"/>
  <c r="J15"/>
  <c r="M15"/>
  <c r="P27"/>
  <c r="AS6" i="2"/>
  <c r="AR13"/>
  <c r="D15" i="1"/>
  <c r="H13" i="2"/>
  <c r="P15" i="1" l="1"/>
  <c r="P34"/>
  <c r="Q34" s="1"/>
  <c r="P28"/>
  <c r="Q28" s="1"/>
  <c r="AS13" i="2"/>
  <c r="AF7"/>
  <c r="AG7" s="1"/>
  <c r="AF8"/>
  <c r="AG8" s="1"/>
  <c r="AF9"/>
  <c r="AG9" s="1"/>
  <c r="AF10"/>
  <c r="AG10" s="1"/>
  <c r="AF11"/>
  <c r="AG11" s="1"/>
  <c r="AD7"/>
  <c r="AE7" s="1"/>
  <c r="AD8"/>
  <c r="AE8" s="1"/>
  <c r="AD9"/>
  <c r="AE9" s="1"/>
  <c r="AD10"/>
  <c r="AE10" s="1"/>
  <c r="AD11"/>
  <c r="AE11" s="1"/>
  <c r="V7"/>
  <c r="V8"/>
  <c r="V9"/>
  <c r="AL9" s="1"/>
  <c r="AM9" s="1"/>
  <c r="AT9" s="1"/>
  <c r="AU9" s="1"/>
  <c r="V10"/>
  <c r="V11"/>
  <c r="AL8" l="1"/>
  <c r="AM8" s="1"/>
  <c r="AT8" s="1"/>
  <c r="AU8" s="1"/>
  <c r="AL11"/>
  <c r="AM11" s="1"/>
  <c r="AT11" s="1"/>
  <c r="AU11" s="1"/>
  <c r="AL7"/>
  <c r="AM7" s="1"/>
  <c r="AT7" s="1"/>
  <c r="AU7" s="1"/>
  <c r="AL10"/>
  <c r="AM10" s="1"/>
  <c r="AT10" s="1"/>
  <c r="AU10" s="1"/>
  <c r="Q15" i="1"/>
  <c r="W11" i="2"/>
  <c r="W7"/>
  <c r="W10"/>
  <c r="W9"/>
  <c r="W8"/>
  <c r="AO6"/>
  <c r="AO13" s="1"/>
  <c r="AQ6"/>
  <c r="AQ13" s="1"/>
  <c r="G17" i="1" l="1"/>
  <c r="J17"/>
  <c r="D17"/>
  <c r="M17"/>
  <c r="G16"/>
  <c r="D16"/>
  <c r="M16"/>
  <c r="J16"/>
  <c r="J18" s="1"/>
  <c r="E58"/>
  <c r="G18" l="1"/>
  <c r="M18"/>
  <c r="E60"/>
  <c r="E62" s="1"/>
  <c r="E6" s="1"/>
  <c r="E9" s="1"/>
  <c r="P17"/>
  <c r="Q17" s="1"/>
  <c r="D18" l="1"/>
  <c r="P16"/>
  <c r="P18" s="1"/>
  <c r="Q16" l="1"/>
  <c r="F58"/>
  <c r="H58"/>
  <c r="K58"/>
  <c r="H60" l="1"/>
  <c r="H62" s="1"/>
  <c r="H6" s="1"/>
  <c r="H9" s="1"/>
  <c r="F60"/>
  <c r="F62" s="1"/>
  <c r="F6" s="1"/>
  <c r="F9" s="1"/>
  <c r="K60"/>
  <c r="K62" s="1"/>
  <c r="K6" s="1"/>
  <c r="K9" s="1"/>
  <c r="V6" i="2"/>
  <c r="P33" i="1" l="1"/>
  <c r="V13" i="2"/>
  <c r="W6"/>
  <c r="W13" s="1"/>
  <c r="AD6"/>
  <c r="AF6"/>
  <c r="AF13" l="1"/>
  <c r="AG6"/>
  <c r="AG13" s="1"/>
  <c r="M26" i="1"/>
  <c r="J26"/>
  <c r="G26"/>
  <c r="D26"/>
  <c r="AD13" i="2"/>
  <c r="AE6"/>
  <c r="AE13" s="1"/>
  <c r="AL6"/>
  <c r="AL13" s="1"/>
  <c r="M31" i="1" l="1"/>
  <c r="M35" s="1"/>
  <c r="M37" s="1"/>
  <c r="M58" s="1"/>
  <c r="J31"/>
  <c r="J35" s="1"/>
  <c r="J37" s="1"/>
  <c r="G31"/>
  <c r="G35" s="1"/>
  <c r="G37" s="1"/>
  <c r="D31"/>
  <c r="P26"/>
  <c r="AM6" i="2"/>
  <c r="AM13" s="1"/>
  <c r="M60" i="1" l="1"/>
  <c r="M62" s="1"/>
  <c r="M6" s="1"/>
  <c r="M9" s="1"/>
  <c r="G58"/>
  <c r="G60" s="1"/>
  <c r="G62" s="1"/>
  <c r="G6" s="1"/>
  <c r="G9" s="1"/>
  <c r="J58"/>
  <c r="P32"/>
  <c r="P31"/>
  <c r="D35"/>
  <c r="D37" s="1"/>
  <c r="D58" s="1"/>
  <c r="D60" s="1"/>
  <c r="AT6" i="2"/>
  <c r="AT13" s="1"/>
  <c r="I58" i="1"/>
  <c r="I60" s="1"/>
  <c r="I62" s="1"/>
  <c r="P35" l="1"/>
  <c r="P37" s="1"/>
  <c r="J60"/>
  <c r="J62" s="1"/>
  <c r="J6" s="1"/>
  <c r="J9" s="1"/>
  <c r="I6"/>
  <c r="I9" s="1"/>
  <c r="P58"/>
  <c r="P60" s="1"/>
  <c r="AU6" i="2"/>
  <c r="AU13" l="1"/>
  <c r="Q37" i="1" s="1"/>
  <c r="D62" l="1"/>
  <c r="D6" s="1"/>
  <c r="E10" i="3" l="1"/>
  <c r="F10" s="1"/>
  <c r="E11"/>
  <c r="F11" s="1"/>
  <c r="E9"/>
  <c r="F9" s="1"/>
  <c r="D12" l="1"/>
  <c r="D9" i="1" l="1"/>
  <c r="E8" i="3" l="1"/>
  <c r="F8" s="1"/>
  <c r="F12" s="1"/>
  <c r="E12" l="1"/>
  <c r="P6" i="1" l="1"/>
  <c r="P9" s="1"/>
  <c r="Q6" l="1"/>
</calcChain>
</file>

<file path=xl/sharedStrings.xml><?xml version="1.0" encoding="utf-8"?>
<sst xmlns="http://schemas.openxmlformats.org/spreadsheetml/2006/main" count="233" uniqueCount="181">
  <si>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</si>
  <si>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</si>
  <si>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</si>
  <si>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</si>
  <si>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</si>
  <si>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</si>
  <si>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</si>
  <si>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</si>
  <si>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</si>
  <si>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</si>
  <si>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</si>
  <si>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</si>
  <si>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</si>
  <si>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</si>
  <si>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</si>
  <si>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</si>
  <si>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</si>
  <si>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</si>
  <si>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</si>
  <si>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2.1.2.2</t>
  </si>
  <si>
    <t>2.1.2.3</t>
  </si>
  <si>
    <t>2.1.2.4</t>
  </si>
  <si>
    <t>Recisão de Trabalho (Saldo de Salário, Aviso Prévio, outros)</t>
  </si>
  <si>
    <t>2.1.2.5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</si>
  <si>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</si>
  <si>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</si>
  <si>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</si>
  <si>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</si>
  <si>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</si>
  <si>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</si>
  <si>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</si>
  <si>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</si>
  <si>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</si>
  <si>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2.2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</si>
  <si>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</si>
  <si>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</si>
  <si>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</si>
  <si>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</si>
  <si>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</si>
  <si>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</si>
  <si>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</si>
  <si>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Remuneração da equipe</t>
  </si>
  <si>
    <t>Salários</t>
  </si>
  <si>
    <t>Subtotal (Remuneração da equipe)</t>
  </si>
  <si>
    <t>Subtotal (Encargos Sociais)</t>
  </si>
  <si>
    <t>Custos Indiretos</t>
  </si>
  <si>
    <t>Subtotal (Custos Indiretos)</t>
  </si>
  <si>
    <t>Custos Diretos</t>
  </si>
  <si>
    <t>Rendimentos Financeiros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</si>
  <si>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</si>
  <si>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</si>
  <si>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</si>
  <si>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</si>
  <si>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</si>
  <si>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</si>
  <si>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</si>
  <si>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Subtotal
(A+B+C)</t>
  </si>
  <si>
    <t>Total Geral [(A+B+C)*Q]</t>
  </si>
  <si>
    <t>Remuneração Bruta (Mensal)</t>
  </si>
  <si>
    <t>Total Remuneração Bruta Anual
(A)</t>
  </si>
  <si>
    <t>13º Salário</t>
  </si>
  <si>
    <t>1/3 Férias</t>
  </si>
  <si>
    <t>Adicional Noturno</t>
  </si>
  <si>
    <t>Adicional Insalubridade</t>
  </si>
  <si>
    <t>Total Encargos Mensal</t>
  </si>
  <si>
    <t>Total de Encargos Anual (B)</t>
  </si>
  <si>
    <t>Total Benefícios Mensal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</si>
  <si>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</si>
  <si>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</si>
  <si>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</si>
  <si>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</si>
  <si>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</si>
  <si>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</si>
  <si>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</si>
  <si>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</si>
  <si>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</si>
  <si>
    <t>Quantidades</t>
  </si>
  <si>
    <t>REMUNERAÇÃO - Valor Referência 1 Pessoa</t>
  </si>
  <si>
    <t>ENCARGOS MENSAIS -  Valor Referência 1 Pessoa</t>
  </si>
  <si>
    <t>BENEFÍCIOS E INSUMOS DE PESSOAL - Valor Referência 1 Pessoa dividido por 12 meses</t>
  </si>
  <si>
    <t xml:space="preserve">Benefício 1 Vale Transporte </t>
  </si>
  <si>
    <t xml:space="preserve">Benefício 2
Alimentação </t>
  </si>
  <si>
    <t>2.1.2.11</t>
  </si>
  <si>
    <t>2.1.1.3</t>
  </si>
  <si>
    <t>Vale Transporte</t>
  </si>
  <si>
    <t>Alimentação</t>
  </si>
  <si>
    <t> Item essencial para a realização do projeto</t>
  </si>
  <si>
    <t xml:space="preserve">   </t>
  </si>
  <si>
    <t xml:space="preserve">Observação importante: Os valores preenchidos nestas planilhas, refere-se a valores de referência, após cotação dos 3 orçamentos a entidade deverá substituir os valores por àqueles de menor preço, por item, existentes nos orçamentos cotados. </t>
  </si>
  <si>
    <t>2.1.2.12</t>
  </si>
  <si>
    <t>FGTS 8%</t>
  </si>
  <si>
    <t>PIS 1%</t>
  </si>
  <si>
    <t>FGTS Multa Rescisória 40%</t>
  </si>
  <si>
    <t>FGTS 8%  13º Salário</t>
  </si>
  <si>
    <t>Total de Benefícios Anual (C)</t>
  </si>
  <si>
    <t>FGTS (8%)</t>
  </si>
  <si>
    <t>FGTS Multa Rescisória (40%)</t>
  </si>
  <si>
    <t>PIS sobre a Folha de Pagamento (1%)</t>
  </si>
  <si>
    <t>FGTS ( 8%) 13º Salário</t>
  </si>
  <si>
    <t>Subtotal Custos Diretos</t>
  </si>
  <si>
    <t>INSS 27,8%  13º Salário</t>
  </si>
  <si>
    <t>2.1.2.13</t>
  </si>
  <si>
    <t>Qtd. De Meses</t>
  </si>
  <si>
    <t>Prestação de Serviço</t>
  </si>
  <si>
    <t>Exames Admissionais Simples</t>
  </si>
  <si>
    <t>2.2.1.2</t>
  </si>
  <si>
    <t>2.3</t>
  </si>
  <si>
    <t>Quantidade</t>
  </si>
  <si>
    <t>2.3.1</t>
  </si>
  <si>
    <t>Custos Indiretos 5%</t>
  </si>
  <si>
    <t>Supervisor</t>
  </si>
  <si>
    <t>Auxiliar Administrativo</t>
  </si>
  <si>
    <t>Professor</t>
  </si>
  <si>
    <t xml:space="preserve">Agente Esportivo </t>
  </si>
  <si>
    <t>Recrutamento e Seguro</t>
  </si>
  <si>
    <t>Contrato de Estágio</t>
  </si>
  <si>
    <t>2.1.2.14</t>
  </si>
  <si>
    <t>Recesso Indenizado</t>
  </si>
  <si>
    <t>Férias / Recesso (Estágio) Indenizadas</t>
  </si>
  <si>
    <t>INSS Patronal 20%</t>
  </si>
  <si>
    <t>Total projeto</t>
  </si>
  <si>
    <t>Duração projeto --&gt;</t>
  </si>
  <si>
    <t>Mês 9</t>
  </si>
  <si>
    <t>Mês 10</t>
  </si>
  <si>
    <t>Mês 11</t>
  </si>
  <si>
    <t>Mês 12</t>
  </si>
  <si>
    <t>2.4</t>
  </si>
  <si>
    <t>2.4.1</t>
  </si>
  <si>
    <t>VALOR TOTAL</t>
  </si>
  <si>
    <t>DIÁRIAS</t>
  </si>
  <si>
    <r>
      <rPr>
        <b/>
        <sz val="9"/>
        <rFont val="Arial"/>
        <family val="2"/>
      </rPr>
      <t>Item</t>
    </r>
  </si>
  <si>
    <r>
      <rPr>
        <b/>
        <sz val="9"/>
        <rFont val="Arial"/>
        <family val="2"/>
      </rPr>
      <t>CARGO</t>
    </r>
  </si>
  <si>
    <r>
      <rPr>
        <b/>
        <sz val="9"/>
        <rFont val="Arial"/>
        <family val="2"/>
      </rPr>
      <t>PESSOA</t>
    </r>
  </si>
  <si>
    <r>
      <rPr>
        <b/>
        <sz val="9"/>
        <rFont val="Arial"/>
        <family val="2"/>
      </rPr>
      <t>QUANT. VIAGEM</t>
    </r>
  </si>
  <si>
    <r>
      <rPr>
        <b/>
        <sz val="9"/>
        <rFont val="Arial"/>
        <family val="2"/>
      </rPr>
      <t>QUANT. DIÁRIAS</t>
    </r>
  </si>
  <si>
    <r>
      <rPr>
        <b/>
        <sz val="9"/>
        <rFont val="Arial"/>
        <family val="2"/>
      </rPr>
      <t>TOTAL DIÁRIAS</t>
    </r>
  </si>
  <si>
    <t>VALOR TOTAL DA DIÁRIA</t>
  </si>
  <si>
    <r>
      <rPr>
        <b/>
        <sz val="8.5"/>
        <rFont val="Arial"/>
        <family val="2"/>
      </rPr>
      <t>VALOR TOTAL</t>
    </r>
  </si>
  <si>
    <t>2.2.2.1</t>
  </si>
  <si>
    <t>2.2.2.2</t>
  </si>
  <si>
    <t>2.2.2.3</t>
  </si>
  <si>
    <t>2.2.2.4</t>
  </si>
  <si>
    <t>2.2.2.5</t>
  </si>
  <si>
    <t>Exames Admissionais e Demissionais</t>
  </si>
  <si>
    <t>2.2.1</t>
  </si>
  <si>
    <t>2.2.1.3</t>
  </si>
  <si>
    <t>Notebook</t>
  </si>
  <si>
    <t>2.2.2.6</t>
  </si>
  <si>
    <t>2.2.3</t>
  </si>
  <si>
    <t>2.2.3.1</t>
  </si>
  <si>
    <t xml:space="preserve">2.2.2 </t>
  </si>
  <si>
    <t xml:space="preserve">Diárias equipe </t>
  </si>
  <si>
    <t>Realização de eventos  de lançamento e encerramento</t>
  </si>
  <si>
    <t>Supervisor Técnico</t>
  </si>
  <si>
    <t xml:space="preserve">Coordenador Administrativo </t>
  </si>
  <si>
    <t>Estagiário</t>
  </si>
  <si>
    <t>Aquisição de Materiais Permanentes</t>
  </si>
  <si>
    <t>Relacionar os itens, especificando conforme a necessidade da Entidade. Consideram-se custos indiretos: internet, transporte, aluguel, telefone, água, luz, serviços contábeis, assessoria jurídica e outros a especificar)</t>
  </si>
  <si>
    <t>Exames Demissionais Simples</t>
  </si>
  <si>
    <t>OBS.1: Os valores referentes à REMUNERAÇÃO, ENCARGOS SOCIAIS E BENEFÍCIOS deverão ser calculados para apenas 1 pessoa entre as células G e AP , atendendo ao modelo disponibilizado pela SAEB Instrução nº17/2019, portanto para saber os valores totais a serem pagos relativo ao quantitativo geral de Recursos Humanos, deve-se multiplicar pela quantidade de trabalhadores. Ao final desta planilha (célula AU), os valores totais das quantidades dos trabalhadores (Q) estarão inclusos.</t>
  </si>
  <si>
    <t>OBS.2: Os ENCARGOS serão pagos conforme a forma de vínculo PRESTAÇÃO DE SERVIÇO e suas respectivas porcentagens. Os Encargos que não são necessários serem atribuídos, conforme o tipo de vínculo, deverão ser zerados seus valores na planilha. O vínculo indicado por esta Autarquia é PRESTAÇÃO DE SERVIÇO.</t>
  </si>
  <si>
    <t>Observação importante: Os valores preenchidos nesta planilha são concernentes a valores de referência. Após cotação dos 3 orçamentos, a entidade deverá substituir os valores por aqueles de menor preço, por item, existentes nos orçamentos cotados.</t>
  </si>
  <si>
    <t>QUADRO DE CUSTOS</t>
  </si>
  <si>
    <r>
      <t>1º MÊS (1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Parcela)</t>
    </r>
  </si>
  <si>
    <r>
      <t>4º MÊS (2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Parcela)</t>
    </r>
  </si>
  <si>
    <r>
      <t>7º MÊS  (3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Parcela)</t>
    </r>
  </si>
  <si>
    <r>
      <t>10º MÊS  (4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Parcela)</t>
    </r>
  </si>
  <si>
    <t>Diárias</t>
  </si>
  <si>
    <t>RH (Salários + Encargos + Benefícios)</t>
  </si>
  <si>
    <t>Aquisição de Materiais Permanentes (Notebook)</t>
  </si>
  <si>
    <t>TOTAL GERAL</t>
  </si>
  <si>
    <t>Eventos</t>
  </si>
  <si>
    <t>DIÁRIAS EQUIPE DE TRABALHO</t>
  </si>
  <si>
    <t>Orçamento</t>
  </si>
  <si>
    <t>DESEMBOLSO 2023 E 2024</t>
  </si>
  <si>
    <t>Exercício de 2023/2024</t>
  </si>
  <si>
    <t>Item necessário para a execução do projeto.</t>
  </si>
  <si>
    <t>OBS.3: A entidade garantirá o pagamento, por parte do prestador de serviço, o encargo referente ao INSS %  e impostos devidos da contratação, conforme leis vigentes no período, e na prestação de contas apresentará essa comprovação. Esses valores deverão ser descontados da Remuneração Bruta.</t>
  </si>
  <si>
    <t>INSS Autônomo (20%)</t>
  </si>
  <si>
    <t>INSS Autoônomo 20%</t>
  </si>
  <si>
    <t>INSS Patronal (27,8%) e 13º Salário</t>
  </si>
</sst>
</file>

<file path=xl/styles.xml><?xml version="1.0" encoding="utf-8"?>
<styleSheet xmlns="http://schemas.openxmlformats.org/spreadsheetml/2006/main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#,##0.00;[Red]#,##0.00"/>
    <numFmt numFmtId="167" formatCode="_-&quot;R$&quot;* #,##0.00_-;\-&quot;R$&quot;* #,##0.00_-;_-&quot;R$&quot;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Tahoma"/>
      <family val="2"/>
    </font>
    <font>
      <b/>
      <sz val="8"/>
      <color theme="1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sz val="11"/>
      <name val="Arial"/>
      <family val="2"/>
    </font>
    <font>
      <b/>
      <sz val="11"/>
      <name val="Tahoma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8"/>
      <name val="Tahoma"/>
      <family val="2"/>
    </font>
    <font>
      <b/>
      <sz val="10"/>
      <color rgb="FF000000"/>
      <name val="Tahoma"/>
      <family val="2"/>
    </font>
    <font>
      <b/>
      <sz val="12"/>
      <name val="Calibri"/>
      <family val="2"/>
    </font>
    <font>
      <b/>
      <sz val="8.5"/>
      <name val="Arial"/>
      <family val="2"/>
    </font>
    <font>
      <sz val="10"/>
      <color rgb="FF000000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</font>
    <font>
      <sz val="11"/>
      <color rgb="FF000000"/>
      <name val="Arial"/>
      <family val="2"/>
    </font>
    <font>
      <b/>
      <sz val="9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C0C0"/>
      </patternFill>
    </fill>
    <fill>
      <patternFill patternType="solid">
        <fgColor rgb="FFD9D9D9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1" applyFont="1" applyAlignment="1">
      <alignment horizontal="left" vertical="center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3" fillId="0" borderId="0" xfId="16" applyFont="1"/>
    <xf numFmtId="0" fontId="11" fillId="0" borderId="0" xfId="16" applyFont="1" applyAlignment="1">
      <alignment vertical="center"/>
    </xf>
    <xf numFmtId="0" fontId="15" fillId="0" borderId="0" xfId="16" applyFont="1" applyAlignment="1">
      <alignment vertical="center"/>
    </xf>
    <xf numFmtId="0" fontId="4" fillId="0" borderId="0" xfId="17" applyFont="1"/>
    <xf numFmtId="0" fontId="3" fillId="0" borderId="0" xfId="17" applyFont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5" xfId="17" applyFont="1" applyBorder="1" applyAlignment="1">
      <alignment vertical="center" wrapText="1"/>
    </xf>
    <xf numFmtId="0" fontId="4" fillId="0" borderId="5" xfId="17" applyFont="1" applyBorder="1" applyAlignment="1">
      <alignment horizontal="center" vertical="center" wrapText="1"/>
    </xf>
    <xf numFmtId="0" fontId="4" fillId="0" borderId="0" xfId="17" applyFont="1" applyAlignment="1">
      <alignment horizontal="center" vertical="center" wrapText="1"/>
    </xf>
    <xf numFmtId="0" fontId="4" fillId="0" borderId="7" xfId="17" applyFont="1" applyBorder="1" applyAlignment="1">
      <alignment horizontal="center" vertical="center"/>
    </xf>
    <xf numFmtId="4" fontId="3" fillId="0" borderId="7" xfId="17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17" applyFont="1" applyAlignment="1">
      <alignment horizontal="center"/>
    </xf>
    <xf numFmtId="0" fontId="3" fillId="0" borderId="1" xfId="17" applyFont="1" applyBorder="1" applyAlignment="1">
      <alignment horizontal="center"/>
    </xf>
    <xf numFmtId="4" fontId="4" fillId="0" borderId="2" xfId="17" applyNumberFormat="1" applyFont="1" applyBorder="1" applyAlignment="1">
      <alignment horizontal="center" vertical="center"/>
    </xf>
    <xf numFmtId="0" fontId="3" fillId="0" borderId="0" xfId="17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20" fillId="0" borderId="0" xfId="16" applyFont="1"/>
    <xf numFmtId="0" fontId="11" fillId="7" borderId="0" xfId="16" applyFont="1" applyFill="1" applyAlignment="1">
      <alignment vertical="center"/>
    </xf>
    <xf numFmtId="0" fontId="21" fillId="6" borderId="0" xfId="16" applyFont="1" applyFill="1" applyAlignment="1">
      <alignment vertical="center"/>
    </xf>
    <xf numFmtId="0" fontId="11" fillId="6" borderId="0" xfId="16" applyFont="1" applyFill="1"/>
    <xf numFmtId="1" fontId="6" fillId="0" borderId="7" xfId="16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20" fillId="0" borderId="7" xfId="16" applyNumberFormat="1" applyFont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0" borderId="7" xfId="0" applyBorder="1"/>
    <xf numFmtId="44" fontId="0" fillId="0" borderId="7" xfId="18" applyFont="1" applyBorder="1"/>
    <xf numFmtId="44" fontId="0" fillId="0" borderId="7" xfId="0" applyNumberFormat="1" applyBorder="1"/>
    <xf numFmtId="4" fontId="13" fillId="0" borderId="7" xfId="16" applyNumberFormat="1" applyFont="1" applyBorder="1" applyAlignment="1">
      <alignment horizontal="center" vertical="center"/>
    </xf>
    <xf numFmtId="0" fontId="26" fillId="0" borderId="7" xfId="16" applyFont="1" applyBorder="1" applyAlignment="1">
      <alignment horizontal="center" vertical="center"/>
    </xf>
    <xf numFmtId="1" fontId="3" fillId="0" borderId="7" xfId="16" applyNumberFormat="1" applyFont="1" applyBorder="1" applyAlignment="1">
      <alignment horizontal="center" vertical="center"/>
    </xf>
    <xf numFmtId="166" fontId="6" fillId="0" borderId="7" xfId="16" applyNumberFormat="1" applyFont="1" applyBorder="1" applyAlignment="1">
      <alignment horizontal="center" vertical="center"/>
    </xf>
    <xf numFmtId="0" fontId="11" fillId="0" borderId="0" xfId="16" applyFont="1" applyBorder="1"/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justify" vertical="top" wrapText="1"/>
    </xf>
    <xf numFmtId="0" fontId="11" fillId="0" borderId="0" xfId="16" applyFont="1" applyFill="1"/>
    <xf numFmtId="0" fontId="13" fillId="0" borderId="0" xfId="16" applyFont="1" applyFill="1"/>
    <xf numFmtId="4" fontId="6" fillId="0" borderId="0" xfId="16" applyNumberFormat="1" applyFont="1" applyFill="1" applyAlignment="1">
      <alignment horizontal="right" vertical="center"/>
    </xf>
    <xf numFmtId="0" fontId="20" fillId="0" borderId="0" xfId="16" applyFont="1" applyFill="1"/>
    <xf numFmtId="0" fontId="6" fillId="0" borderId="0" xfId="16" applyFont="1" applyFill="1" applyAlignment="1">
      <alignment vertical="center"/>
    </xf>
    <xf numFmtId="0" fontId="6" fillId="0" borderId="0" xfId="16" applyFont="1" applyFill="1" applyAlignment="1">
      <alignment horizontal="right" vertical="center"/>
    </xf>
    <xf numFmtId="1" fontId="6" fillId="0" borderId="0" xfId="16" applyNumberFormat="1" applyFont="1" applyFill="1" applyAlignment="1">
      <alignment horizontal="center" vertical="center"/>
    </xf>
    <xf numFmtId="1" fontId="6" fillId="0" borderId="0" xfId="16" applyNumberFormat="1" applyFont="1" applyFill="1" applyAlignment="1">
      <alignment horizontal="right" vertical="center"/>
    </xf>
    <xf numFmtId="4" fontId="23" fillId="0" borderId="0" xfId="0" applyNumberFormat="1" applyFont="1" applyFill="1" applyAlignment="1">
      <alignment horizontal="center" vertical="center" wrapText="1"/>
    </xf>
    <xf numFmtId="0" fontId="15" fillId="0" borderId="0" xfId="16" applyFont="1" applyFill="1" applyAlignment="1">
      <alignment vertical="center"/>
    </xf>
    <xf numFmtId="0" fontId="25" fillId="0" borderId="7" xfId="0" applyFont="1" applyBorder="1" applyAlignment="1">
      <alignment horizontal="center" vertical="center" wrapText="1"/>
    </xf>
    <xf numFmtId="0" fontId="6" fillId="0" borderId="7" xfId="16" applyFont="1" applyBorder="1" applyAlignment="1">
      <alignment horizontal="center" vertical="center" wrapText="1"/>
    </xf>
    <xf numFmtId="0" fontId="6" fillId="13" borderId="7" xfId="16" applyFont="1" applyFill="1" applyBorder="1" applyAlignment="1">
      <alignment horizontal="center" vertical="center" wrapText="1"/>
    </xf>
    <xf numFmtId="0" fontId="6" fillId="4" borderId="7" xfId="16" applyFont="1" applyFill="1" applyBorder="1" applyAlignment="1">
      <alignment horizontal="center" vertical="center" wrapText="1"/>
    </xf>
    <xf numFmtId="0" fontId="6" fillId="6" borderId="7" xfId="16" applyFont="1" applyFill="1" applyBorder="1" applyAlignment="1">
      <alignment horizontal="center" vertical="center" wrapText="1"/>
    </xf>
    <xf numFmtId="4" fontId="20" fillId="4" borderId="7" xfId="16" applyNumberFormat="1" applyFont="1" applyFill="1" applyBorder="1" applyAlignment="1">
      <alignment horizontal="center" vertical="center"/>
    </xf>
    <xf numFmtId="4" fontId="13" fillId="13" borderId="7" xfId="16" applyNumberFormat="1" applyFont="1" applyFill="1" applyBorder="1" applyAlignment="1">
      <alignment horizontal="center" vertical="center"/>
    </xf>
    <xf numFmtId="4" fontId="13" fillId="0" borderId="7" xfId="16" applyNumberFormat="1" applyFont="1" applyFill="1" applyBorder="1" applyAlignment="1">
      <alignment horizontal="center" vertical="center"/>
    </xf>
    <xf numFmtId="4" fontId="13" fillId="4" borderId="7" xfId="16" applyNumberFormat="1" applyFont="1" applyFill="1" applyBorder="1" applyAlignment="1">
      <alignment horizontal="center" vertical="center"/>
    </xf>
    <xf numFmtId="4" fontId="13" fillId="5" borderId="7" xfId="16" applyNumberFormat="1" applyFont="1" applyFill="1" applyBorder="1" applyAlignment="1">
      <alignment horizontal="center" vertical="center"/>
    </xf>
    <xf numFmtId="0" fontId="6" fillId="0" borderId="7" xfId="16" applyFont="1" applyBorder="1" applyAlignment="1">
      <alignment horizontal="center" vertical="center"/>
    </xf>
    <xf numFmtId="1" fontId="6" fillId="0" borderId="7" xfId="16" applyNumberFormat="1" applyFont="1" applyBorder="1" applyAlignment="1">
      <alignment horizontal="center" vertical="center"/>
    </xf>
    <xf numFmtId="4" fontId="6" fillId="0" borderId="7" xfId="16" applyNumberFormat="1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 wrapText="1"/>
    </xf>
    <xf numFmtId="4" fontId="6" fillId="4" borderId="7" xfId="16" applyNumberFormat="1" applyFont="1" applyFill="1" applyBorder="1" applyAlignment="1">
      <alignment horizontal="center" vertical="center"/>
    </xf>
    <xf numFmtId="0" fontId="6" fillId="0" borderId="7" xfId="16" applyFont="1" applyFill="1" applyBorder="1" applyAlignment="1">
      <alignment horizontal="center" vertical="center" wrapText="1"/>
    </xf>
    <xf numFmtId="1" fontId="3" fillId="3" borderId="7" xfId="16" applyNumberFormat="1" applyFont="1" applyFill="1" applyBorder="1" applyAlignment="1">
      <alignment horizontal="center" vertical="center"/>
    </xf>
    <xf numFmtId="4" fontId="29" fillId="0" borderId="0" xfId="16" applyNumberFormat="1" applyFont="1"/>
    <xf numFmtId="0" fontId="3" fillId="6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1" fontId="0" fillId="0" borderId="0" xfId="0" applyNumberFormat="1" applyFill="1" applyBorder="1" applyAlignment="1">
      <alignment horizontal="left" vertical="top"/>
    </xf>
    <xf numFmtId="0" fontId="34" fillId="0" borderId="1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" fillId="10" borderId="2" xfId="1" applyFont="1" applyFill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0" fontId="3" fillId="6" borderId="0" xfId="1" applyFont="1" applyFill="1" applyAlignment="1">
      <alignment horizontal="left" vertical="center"/>
    </xf>
    <xf numFmtId="0" fontId="7" fillId="10" borderId="1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3" fillId="10" borderId="3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4" fontId="0" fillId="0" borderId="0" xfId="18" applyFont="1" applyFill="1" applyBorder="1" applyAlignment="1">
      <alignment horizontal="left" vertical="top"/>
    </xf>
    <xf numFmtId="0" fontId="4" fillId="0" borderId="1" xfId="1" applyFont="1" applyBorder="1" applyAlignment="1">
      <alignment horizontal="left" vertical="center"/>
    </xf>
    <xf numFmtId="0" fontId="4" fillId="6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1" fillId="15" borderId="14" xfId="0" applyFont="1" applyFill="1" applyBorder="1" applyAlignment="1">
      <alignment horizontal="left" vertical="center" wrapText="1"/>
    </xf>
    <xf numFmtId="1" fontId="21" fillId="15" borderId="15" xfId="0" applyNumberFormat="1" applyFont="1" applyFill="1" applyBorder="1" applyAlignment="1">
      <alignment horizontal="left" vertical="center" wrapText="1"/>
    </xf>
    <xf numFmtId="44" fontId="32" fillId="15" borderId="14" xfId="18" applyFont="1" applyFill="1" applyBorder="1" applyAlignment="1">
      <alignment horizontal="left" vertical="center" wrapText="1"/>
    </xf>
    <xf numFmtId="1" fontId="33" fillId="0" borderId="14" xfId="0" applyNumberFormat="1" applyFont="1" applyFill="1" applyBorder="1" applyAlignment="1">
      <alignment horizontal="left" vertical="center" shrinkToFit="1"/>
    </xf>
    <xf numFmtId="1" fontId="35" fillId="0" borderId="15" xfId="0" applyNumberFormat="1" applyFont="1" applyFill="1" applyBorder="1" applyAlignment="1">
      <alignment horizontal="left" vertical="center" shrinkToFit="1"/>
    </xf>
    <xf numFmtId="1" fontId="35" fillId="0" borderId="18" xfId="0" applyNumberFormat="1" applyFont="1" applyFill="1" applyBorder="1" applyAlignment="1">
      <alignment horizontal="left" vertical="center" shrinkToFit="1"/>
    </xf>
    <xf numFmtId="1" fontId="36" fillId="0" borderId="7" xfId="0" applyNumberFormat="1" applyFont="1" applyFill="1" applyBorder="1" applyAlignment="1">
      <alignment horizontal="left" vertical="center" shrinkToFit="1"/>
    </xf>
    <xf numFmtId="44" fontId="37" fillId="0" borderId="17" xfId="18" applyFont="1" applyFill="1" applyBorder="1" applyAlignment="1">
      <alignment horizontal="left" vertical="center" shrinkToFit="1"/>
    </xf>
    <xf numFmtId="44" fontId="37" fillId="0" borderId="14" xfId="18" applyFont="1" applyFill="1" applyBorder="1" applyAlignment="1">
      <alignment horizontal="left" vertical="center" shrinkToFit="1"/>
    </xf>
    <xf numFmtId="0" fontId="38" fillId="0" borderId="7" xfId="0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horizontal="left" vertical="center" wrapText="1"/>
    </xf>
    <xf numFmtId="1" fontId="33" fillId="0" borderId="14" xfId="0" applyNumberFormat="1" applyFont="1" applyFill="1" applyBorder="1" applyAlignment="1">
      <alignment horizontal="left" vertical="top" shrinkToFit="1"/>
    </xf>
    <xf numFmtId="1" fontId="35" fillId="0" borderId="20" xfId="0" applyNumberFormat="1" applyFont="1" applyFill="1" applyBorder="1" applyAlignment="1">
      <alignment horizontal="left" vertical="center" shrinkToFit="1"/>
    </xf>
    <xf numFmtId="1" fontId="35" fillId="0" borderId="21" xfId="0" applyNumberFormat="1" applyFont="1" applyFill="1" applyBorder="1" applyAlignment="1">
      <alignment horizontal="left" vertical="center" shrinkToFit="1"/>
    </xf>
    <xf numFmtId="1" fontId="35" fillId="0" borderId="14" xfId="0" applyNumberFormat="1" applyFont="1" applyFill="1" applyBorder="1" applyAlignment="1">
      <alignment horizontal="left" vertical="center" shrinkToFit="1"/>
    </xf>
    <xf numFmtId="1" fontId="35" fillId="0" borderId="16" xfId="0" applyNumberFormat="1" applyFont="1" applyFill="1" applyBorder="1" applyAlignment="1">
      <alignment horizontal="left" vertical="center" shrinkToFit="1"/>
    </xf>
    <xf numFmtId="1" fontId="33" fillId="0" borderId="16" xfId="0" applyNumberFormat="1" applyFont="1" applyFill="1" applyBorder="1" applyAlignment="1">
      <alignment horizontal="left" vertical="center" shrinkToFit="1"/>
    </xf>
    <xf numFmtId="1" fontId="39" fillId="5" borderId="7" xfId="0" applyNumberFormat="1" applyFont="1" applyFill="1" applyBorder="1" applyAlignment="1">
      <alignment horizontal="left" vertical="center" wrapText="1"/>
    </xf>
    <xf numFmtId="44" fontId="39" fillId="5" borderId="7" xfId="18" applyFont="1" applyFill="1" applyBorder="1" applyAlignment="1">
      <alignment horizontal="left" vertical="center" wrapText="1"/>
    </xf>
    <xf numFmtId="44" fontId="0" fillId="0" borderId="0" xfId="18" applyFont="1" applyAlignment="1">
      <alignment horizontal="left"/>
    </xf>
    <xf numFmtId="0" fontId="3" fillId="0" borderId="0" xfId="27" applyFont="1" applyAlignment="1">
      <alignment horizontal="left"/>
    </xf>
    <xf numFmtId="0" fontId="4" fillId="0" borderId="5" xfId="27" applyFont="1" applyBorder="1" applyAlignment="1">
      <alignment horizontal="left" vertical="center" wrapText="1"/>
    </xf>
    <xf numFmtId="0" fontId="4" fillId="0" borderId="0" xfId="27" applyFont="1" applyAlignment="1">
      <alignment horizontal="left" vertical="center" wrapText="1"/>
    </xf>
    <xf numFmtId="0" fontId="4" fillId="0" borderId="7" xfId="27" applyFont="1" applyBorder="1" applyAlignment="1">
      <alignment horizontal="left" vertical="center"/>
    </xf>
    <xf numFmtId="0" fontId="4" fillId="0" borderId="2" xfId="27" applyFont="1" applyBorder="1" applyAlignment="1">
      <alignment horizontal="left" vertical="center"/>
    </xf>
    <xf numFmtId="4" fontId="4" fillId="0" borderId="2" xfId="27" applyNumberFormat="1" applyFont="1" applyBorder="1" applyAlignment="1">
      <alignment horizontal="left" vertical="center"/>
    </xf>
    <xf numFmtId="3" fontId="4" fillId="0" borderId="2" xfId="27" applyNumberFormat="1" applyFont="1" applyBorder="1" applyAlignment="1">
      <alignment horizontal="left" vertical="center"/>
    </xf>
    <xf numFmtId="0" fontId="3" fillId="0" borderId="0" xfId="27" applyFont="1" applyAlignment="1">
      <alignment horizontal="left" vertical="center"/>
    </xf>
    <xf numFmtId="4" fontId="3" fillId="0" borderId="0" xfId="27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4" fontId="3" fillId="0" borderId="0" xfId="1" applyNumberFormat="1" applyFont="1" applyFill="1" applyAlignment="1">
      <alignment horizontal="left" vertical="center"/>
    </xf>
    <xf numFmtId="4" fontId="3" fillId="6" borderId="0" xfId="1" applyNumberFormat="1" applyFont="1" applyFill="1" applyAlignment="1">
      <alignment horizontal="left" vertical="center"/>
    </xf>
    <xf numFmtId="4" fontId="3" fillId="0" borderId="0" xfId="1" applyNumberFormat="1" applyFont="1" applyAlignment="1">
      <alignment horizontal="left" vertical="center"/>
    </xf>
    <xf numFmtId="0" fontId="4" fillId="14" borderId="1" xfId="1" applyFont="1" applyFill="1" applyBorder="1" applyAlignment="1">
      <alignment horizontal="left" vertical="center"/>
    </xf>
    <xf numFmtId="4" fontId="4" fillId="14" borderId="1" xfId="1" applyNumberFormat="1" applyFont="1" applyFill="1" applyBorder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7" fillId="6" borderId="0" xfId="1" applyFont="1" applyFill="1" applyAlignment="1">
      <alignment horizontal="left" vertical="center"/>
    </xf>
    <xf numFmtId="0" fontId="4" fillId="10" borderId="2" xfId="1" applyFont="1" applyFill="1" applyBorder="1" applyAlignment="1">
      <alignment horizontal="left" vertical="center"/>
    </xf>
    <xf numFmtId="4" fontId="4" fillId="10" borderId="2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4" fontId="4" fillId="0" borderId="2" xfId="1" applyNumberFormat="1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 wrapText="1"/>
    </xf>
    <xf numFmtId="4" fontId="38" fillId="0" borderId="0" xfId="0" applyNumberFormat="1" applyFont="1" applyFill="1" applyAlignment="1">
      <alignment horizontal="left" vertical="center" shrinkToFit="1"/>
    </xf>
    <xf numFmtId="1" fontId="30" fillId="0" borderId="0" xfId="0" applyNumberFormat="1" applyFont="1" applyAlignment="1">
      <alignment horizontal="left" vertical="center" shrinkToFit="1"/>
    </xf>
    <xf numFmtId="1" fontId="30" fillId="0" borderId="0" xfId="0" applyNumberFormat="1" applyFont="1" applyFill="1" applyAlignment="1">
      <alignment horizontal="left" vertical="center" shrinkToFit="1"/>
    </xf>
    <xf numFmtId="4" fontId="7" fillId="0" borderId="0" xfId="1" applyNumberFormat="1" applyFont="1" applyFill="1" applyAlignment="1">
      <alignment horizontal="left" vertical="center"/>
    </xf>
    <xf numFmtId="4" fontId="7" fillId="6" borderId="0" xfId="1" applyNumberFormat="1" applyFont="1" applyFill="1" applyAlignment="1">
      <alignment horizontal="left" vertical="center"/>
    </xf>
    <xf numFmtId="4" fontId="7" fillId="0" borderId="0" xfId="1" applyNumberFormat="1" applyFont="1" applyAlignment="1">
      <alignment horizontal="left" vertical="center"/>
    </xf>
    <xf numFmtId="0" fontId="4" fillId="10" borderId="1" xfId="1" applyFont="1" applyFill="1" applyBorder="1" applyAlignment="1">
      <alignment horizontal="left" vertical="center" wrapText="1"/>
    </xf>
    <xf numFmtId="4" fontId="4" fillId="10" borderId="1" xfId="1" applyNumberFormat="1" applyFont="1" applyFill="1" applyBorder="1" applyAlignment="1">
      <alignment horizontal="left" vertical="center"/>
    </xf>
    <xf numFmtId="4" fontId="4" fillId="0" borderId="0" xfId="1" applyNumberFormat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4" fillId="10" borderId="3" xfId="1" applyFont="1" applyFill="1" applyBorder="1" applyAlignment="1">
      <alignment horizontal="left" vertical="center"/>
    </xf>
    <xf numFmtId="4" fontId="4" fillId="10" borderId="3" xfId="1" applyNumberFormat="1" applyFont="1" applyFill="1" applyBorder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3" fillId="4" borderId="0" xfId="1" applyFont="1" applyFill="1" applyAlignment="1">
      <alignment horizontal="left" vertical="center"/>
    </xf>
    <xf numFmtId="44" fontId="3" fillId="0" borderId="0" xfId="18" applyFont="1" applyAlignment="1">
      <alignment horizontal="left" vertical="center"/>
    </xf>
    <xf numFmtId="44" fontId="4" fillId="0" borderId="9" xfId="18" applyFont="1" applyBorder="1" applyAlignment="1">
      <alignment horizontal="left" vertical="center"/>
    </xf>
    <xf numFmtId="44" fontId="4" fillId="0" borderId="10" xfId="18" applyFont="1" applyBorder="1" applyAlignment="1">
      <alignment horizontal="left" vertical="center"/>
    </xf>
    <xf numFmtId="44" fontId="3" fillId="0" borderId="10" xfId="18" applyFont="1" applyBorder="1" applyAlignment="1">
      <alignment horizontal="left" vertical="center"/>
    </xf>
    <xf numFmtId="44" fontId="4" fillId="14" borderId="1" xfId="18" applyFont="1" applyFill="1" applyBorder="1" applyAlignment="1">
      <alignment horizontal="left" vertical="center"/>
    </xf>
    <xf numFmtId="44" fontId="7" fillId="0" borderId="10" xfId="18" applyFont="1" applyBorder="1" applyAlignment="1">
      <alignment horizontal="left" vertical="center"/>
    </xf>
    <xf numFmtId="44" fontId="4" fillId="10" borderId="2" xfId="18" applyFont="1" applyFill="1" applyBorder="1" applyAlignment="1">
      <alignment horizontal="left" vertical="center"/>
    </xf>
    <xf numFmtId="44" fontId="4" fillId="0" borderId="2" xfId="18" applyFont="1" applyFill="1" applyBorder="1" applyAlignment="1">
      <alignment horizontal="left" vertical="center"/>
    </xf>
    <xf numFmtId="44" fontId="4" fillId="10" borderId="1" xfId="18" applyFont="1" applyFill="1" applyBorder="1" applyAlignment="1">
      <alignment horizontal="left" vertical="center"/>
    </xf>
    <xf numFmtId="44" fontId="4" fillId="0" borderId="10" xfId="18" applyFont="1" applyFill="1" applyBorder="1" applyAlignment="1">
      <alignment horizontal="left" vertical="center"/>
    </xf>
    <xf numFmtId="44" fontId="3" fillId="0" borderId="10" xfId="18" applyFont="1" applyFill="1" applyBorder="1" applyAlignment="1">
      <alignment horizontal="left" vertical="center"/>
    </xf>
    <xf numFmtId="44" fontId="4" fillId="10" borderId="3" xfId="18" applyFont="1" applyFill="1" applyBorder="1" applyAlignment="1">
      <alignment horizontal="left" vertical="center"/>
    </xf>
    <xf numFmtId="4" fontId="3" fillId="0" borderId="7" xfId="27" applyNumberFormat="1" applyFont="1" applyBorder="1" applyAlignment="1">
      <alignment horizontal="center" vertical="center"/>
    </xf>
    <xf numFmtId="0" fontId="40" fillId="0" borderId="22" xfId="0" applyFont="1" applyBorder="1" applyAlignment="1">
      <alignment horizontal="center"/>
    </xf>
    <xf numFmtId="0" fontId="3" fillId="0" borderId="6" xfId="27" applyFont="1" applyBorder="1" applyAlignment="1">
      <alignment horizontal="left"/>
    </xf>
    <xf numFmtId="0" fontId="42" fillId="12" borderId="7" xfId="0" applyFont="1" applyFill="1" applyBorder="1" applyAlignment="1">
      <alignment horizontal="center" vertical="center"/>
    </xf>
    <xf numFmtId="8" fontId="0" fillId="0" borderId="7" xfId="18" applyNumberFormat="1" applyFont="1" applyBorder="1"/>
    <xf numFmtId="8" fontId="0" fillId="0" borderId="7" xfId="0" applyNumberFormat="1" applyBorder="1"/>
    <xf numFmtId="0" fontId="43" fillId="0" borderId="7" xfId="0" applyFont="1" applyBorder="1"/>
    <xf numFmtId="8" fontId="43" fillId="0" borderId="7" xfId="18" applyNumberFormat="1" applyFont="1" applyBorder="1"/>
    <xf numFmtId="8" fontId="43" fillId="0" borderId="7" xfId="0" applyNumberFormat="1" applyFont="1" applyBorder="1"/>
    <xf numFmtId="2" fontId="0" fillId="0" borderId="7" xfId="18" applyNumberFormat="1" applyFont="1" applyBorder="1"/>
    <xf numFmtId="0" fontId="43" fillId="0" borderId="24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8" fontId="43" fillId="0" borderId="22" xfId="0" applyNumberFormat="1" applyFont="1" applyBorder="1"/>
    <xf numFmtId="8" fontId="43" fillId="0" borderId="23" xfId="0" applyNumberFormat="1" applyFont="1" applyBorder="1"/>
    <xf numFmtId="44" fontId="3" fillId="0" borderId="0" xfId="1" applyNumberFormat="1" applyFont="1" applyAlignment="1">
      <alignment horizontal="left" vertical="center"/>
    </xf>
    <xf numFmtId="0" fontId="6" fillId="7" borderId="7" xfId="16" applyFont="1" applyFill="1" applyBorder="1" applyAlignment="1">
      <alignment horizontal="center" vertical="center"/>
    </xf>
    <xf numFmtId="0" fontId="28" fillId="11" borderId="0" xfId="0" applyFont="1" applyFill="1" applyAlignment="1">
      <alignment horizontal="left"/>
    </xf>
    <xf numFmtId="0" fontId="21" fillId="9" borderId="0" xfId="16" applyFont="1" applyFill="1" applyAlignment="1">
      <alignment horizontal="left" vertical="center" wrapText="1"/>
    </xf>
    <xf numFmtId="0" fontId="21" fillId="7" borderId="0" xfId="16" applyFont="1" applyFill="1" applyAlignment="1">
      <alignment horizontal="left" vertical="center" wrapText="1"/>
    </xf>
    <xf numFmtId="0" fontId="6" fillId="0" borderId="1" xfId="16" applyFont="1" applyBorder="1" applyAlignment="1">
      <alignment horizontal="center" vertical="center"/>
    </xf>
    <xf numFmtId="0" fontId="6" fillId="7" borderId="7" xfId="16" applyFont="1" applyFill="1" applyBorder="1" applyAlignment="1">
      <alignment horizontal="center" vertical="center" wrapText="1"/>
    </xf>
    <xf numFmtId="0" fontId="14" fillId="2" borderId="7" xfId="16" applyFont="1" applyFill="1" applyBorder="1" applyAlignment="1">
      <alignment horizontal="center" vertical="center" wrapText="1"/>
    </xf>
    <xf numFmtId="0" fontId="19" fillId="6" borderId="7" xfId="16" applyFont="1" applyFill="1" applyBorder="1" applyAlignment="1">
      <alignment horizontal="center" vertical="center" wrapText="1"/>
    </xf>
    <xf numFmtId="0" fontId="6" fillId="0" borderId="7" xfId="16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/>
    </xf>
    <xf numFmtId="0" fontId="4" fillId="14" borderId="1" xfId="1" applyFont="1" applyFill="1" applyBorder="1" applyAlignment="1">
      <alignment horizontal="left" vertical="center"/>
    </xf>
    <xf numFmtId="0" fontId="18" fillId="8" borderId="5" xfId="1" applyFont="1" applyFill="1" applyBorder="1" applyAlignment="1">
      <alignment horizontal="left" vertical="center" wrapText="1"/>
    </xf>
    <xf numFmtId="0" fontId="4" fillId="0" borderId="1" xfId="27" applyFont="1" applyBorder="1" applyAlignment="1">
      <alignment horizontal="left" vertical="center"/>
    </xf>
    <xf numFmtId="0" fontId="41" fillId="8" borderId="11" xfId="1" applyFont="1" applyFill="1" applyBorder="1" applyAlignment="1">
      <alignment horizontal="left" wrapText="1"/>
    </xf>
    <xf numFmtId="0" fontId="18" fillId="8" borderId="1" xfId="1" applyFont="1" applyFill="1" applyBorder="1" applyAlignment="1">
      <alignment horizontal="left" wrapText="1"/>
    </xf>
    <xf numFmtId="0" fontId="18" fillId="8" borderId="12" xfId="1" applyFont="1" applyFill="1" applyBorder="1" applyAlignment="1">
      <alignment horizontal="left" wrapText="1"/>
    </xf>
    <xf numFmtId="0" fontId="4" fillId="0" borderId="0" xfId="17" applyFont="1" applyAlignment="1">
      <alignment horizontal="center"/>
    </xf>
    <xf numFmtId="0" fontId="4" fillId="0" borderId="5" xfId="17" applyFont="1" applyBorder="1" applyAlignment="1">
      <alignment horizontal="center" vertical="center"/>
    </xf>
    <xf numFmtId="0" fontId="4" fillId="0" borderId="6" xfId="17" applyFont="1" applyBorder="1" applyAlignment="1">
      <alignment horizontal="center" vertical="center"/>
    </xf>
    <xf numFmtId="0" fontId="18" fillId="8" borderId="5" xfId="1" applyFont="1" applyFill="1" applyBorder="1" applyAlignment="1">
      <alignment horizontal="center" vertical="center" wrapText="1"/>
    </xf>
    <xf numFmtId="0" fontId="39" fillId="16" borderId="16" xfId="0" applyFont="1" applyFill="1" applyBorder="1" applyAlignment="1">
      <alignment horizontal="left" vertical="center" wrapText="1"/>
    </xf>
    <xf numFmtId="0" fontId="39" fillId="16" borderId="19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/>
    </xf>
    <xf numFmtId="0" fontId="43" fillId="11" borderId="13" xfId="0" applyFont="1" applyFill="1" applyBorder="1" applyAlignment="1">
      <alignment horizontal="center"/>
    </xf>
    <xf numFmtId="0" fontId="43" fillId="11" borderId="2" xfId="0" applyFont="1" applyFill="1" applyBorder="1" applyAlignment="1">
      <alignment horizontal="center"/>
    </xf>
    <xf numFmtId="0" fontId="43" fillId="11" borderId="26" xfId="0" applyFont="1" applyFill="1" applyBorder="1" applyAlignment="1">
      <alignment horizontal="center"/>
    </xf>
  </cellXfs>
  <cellStyles count="31">
    <cellStyle name="Hyperlink 2" xfId="3"/>
    <cellStyle name="Moeda" xfId="18" builtinId="4"/>
    <cellStyle name="Moeda 2" xfId="4"/>
    <cellStyle name="Moeda 2 2" xfId="19"/>
    <cellStyle name="Moeda 3" xfId="5"/>
    <cellStyle name="Moeda 3 2" xfId="20"/>
    <cellStyle name="Moeda 4" xfId="29"/>
    <cellStyle name="Normal" xfId="0" builtinId="0"/>
    <cellStyle name="Normal 10" xfId="6"/>
    <cellStyle name="Normal 10 2" xfId="21"/>
    <cellStyle name="Normal 2" xfId="7"/>
    <cellStyle name="Normal 2 2" xfId="22"/>
    <cellStyle name="Normal 3" xfId="2"/>
    <cellStyle name="Normal 3 2" xfId="8"/>
    <cellStyle name="Normal 3 2 2" xfId="23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Normal 7 2" xfId="27"/>
    <cellStyle name="Percent 2" xfId="12"/>
    <cellStyle name="Percent 2 2" xfId="24"/>
    <cellStyle name="Porcentagem 2" xfId="13"/>
    <cellStyle name="Porcentagem 2 2" xfId="25"/>
    <cellStyle name="Separador de milhares 2" xfId="14"/>
    <cellStyle name="Separador de milhares 2 2" xfId="26"/>
    <cellStyle name="Separador de milhares 2 3" xfId="28"/>
    <cellStyle name="Total 2" xfId="15"/>
    <cellStyle name="Vírgula 2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TEC/0.%20EDITAIS%202020%20A%202023/EDITAIS%202021/5.%20EDITAL%20ESPORTE%20POR%20TODA%20PARTE/REPUBLICA&#199;&#195;O%20DO%20EDITAL%2003/Anexo%202.1%20-%20Planilhas%20de%20Valores%20de%20Refer&#234;n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o_Trabalho_Equipe R.Bruta"/>
      <sheetName val="Plano_Trabalho_Receita_Despesa"/>
      <sheetName val="DIÁRIAS ACOMP. PEDAGÓGICO"/>
      <sheetName val="EXAME ADMISSIONAL E DEMISSIONAL"/>
      <sheetName val="Plano_Trabalho_Bens"/>
    </sheetNames>
    <sheetDataSet>
      <sheetData sheetId="0"/>
      <sheetData sheetId="1"/>
      <sheetData sheetId="2">
        <row r="10">
          <cell r="H10">
            <v>8550</v>
          </cell>
        </row>
        <row r="11">
          <cell r="H11">
            <v>51300</v>
          </cell>
        </row>
        <row r="12">
          <cell r="H12">
            <v>8550</v>
          </cell>
        </row>
        <row r="13">
          <cell r="H13">
            <v>17100</v>
          </cell>
        </row>
        <row r="14">
          <cell r="H14">
            <v>18600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AY52"/>
  <sheetViews>
    <sheetView showGridLines="0" tabSelected="1" zoomScale="80" zoomScaleNormal="80" zoomScalePageLayoutView="130" workbookViewId="0">
      <selection activeCell="AV22" sqref="A1:AV22"/>
    </sheetView>
  </sheetViews>
  <sheetFormatPr defaultColWidth="9.140625" defaultRowHeight="30" customHeight="1"/>
  <cols>
    <col min="1" max="1" width="8.5703125" style="2" bestFit="1" customWidth="1"/>
    <col min="2" max="2" width="21.5703125" style="2" bestFit="1" customWidth="1"/>
    <col min="3" max="3" width="22" style="2" bestFit="1" customWidth="1"/>
    <col min="4" max="4" width="19.5703125" style="2" bestFit="1" customWidth="1"/>
    <col min="5" max="5" width="8.42578125" style="2" bestFit="1" customWidth="1"/>
    <col min="6" max="6" width="14.140625" style="2" bestFit="1" customWidth="1"/>
    <col min="7" max="7" width="13.140625" style="2" customWidth="1"/>
    <col min="8" max="8" width="17" style="2" bestFit="1" customWidth="1"/>
    <col min="9" max="9" width="12.42578125" style="50" hidden="1" customWidth="1"/>
    <col min="10" max="10" width="8.28515625" style="2" bestFit="1" customWidth="1"/>
    <col min="11" max="11" width="7" style="2" hidden="1" customWidth="1"/>
    <col min="12" max="12" width="11.28515625" style="2" bestFit="1" customWidth="1"/>
    <col min="13" max="13" width="7" style="2" hidden="1" customWidth="1"/>
    <col min="14" max="14" width="9.140625" style="2" bestFit="1" customWidth="1"/>
    <col min="15" max="15" width="10.85546875" style="2" hidden="1" customWidth="1"/>
    <col min="16" max="16" width="7" style="2" bestFit="1" customWidth="1"/>
    <col min="17" max="17" width="7" style="2" hidden="1" customWidth="1"/>
    <col min="18" max="18" width="7.5703125" style="2" customWidth="1"/>
    <col min="19" max="19" width="7" style="2" hidden="1" customWidth="1"/>
    <col min="20" max="20" width="14.42578125" style="2" bestFit="1" customWidth="1"/>
    <col min="21" max="21" width="9.85546875" style="2" hidden="1" customWidth="1"/>
    <col min="22" max="22" width="9.140625" style="2" bestFit="1" customWidth="1"/>
    <col min="23" max="23" width="7" style="2" hidden="1" customWidth="1"/>
    <col min="24" max="24" width="10.42578125" style="2" customWidth="1"/>
    <col min="25" max="25" width="7" style="2" hidden="1" customWidth="1"/>
    <col min="26" max="26" width="9.7109375" style="2" bestFit="1" customWidth="1"/>
    <col min="27" max="27" width="7" style="2" hidden="1" customWidth="1"/>
    <col min="28" max="28" width="10.28515625" style="2" bestFit="1" customWidth="1"/>
    <col min="29" max="29" width="7" style="2" hidden="1" customWidth="1"/>
    <col min="30" max="30" width="9.85546875" style="2" bestFit="1" customWidth="1"/>
    <col min="31" max="31" width="7" style="2" hidden="1" customWidth="1"/>
    <col min="32" max="32" width="10.140625" style="2" bestFit="1" customWidth="1"/>
    <col min="33" max="33" width="7" style="2" hidden="1" customWidth="1"/>
    <col min="34" max="34" width="11.140625" style="2" customWidth="1"/>
    <col min="35" max="35" width="7" style="50" hidden="1" customWidth="1"/>
    <col min="36" max="36" width="14" style="2" customWidth="1"/>
    <col min="37" max="37" width="9.140625" style="50" hidden="1" customWidth="1"/>
    <col min="38" max="38" width="10" style="2" customWidth="1"/>
    <col min="39" max="39" width="10.140625" style="2" bestFit="1" customWidth="1"/>
    <col min="40" max="40" width="11.42578125" style="2" customWidth="1"/>
    <col min="41" max="41" width="10.85546875" style="50" hidden="1" customWidth="1"/>
    <col min="42" max="42" width="12.85546875" style="2" customWidth="1"/>
    <col min="43" max="43" width="11.5703125" style="50" hidden="1" customWidth="1"/>
    <col min="44" max="44" width="11.7109375" style="2" customWidth="1"/>
    <col min="45" max="45" width="11.5703125" style="2" customWidth="1"/>
    <col min="46" max="46" width="10.85546875" style="2" bestFit="1" customWidth="1"/>
    <col min="47" max="47" width="12.85546875" style="2" bestFit="1" customWidth="1"/>
    <col min="48" max="16384" width="9.140625" style="2"/>
  </cols>
  <sheetData>
    <row r="1" spans="1:47" ht="12" thickBot="1">
      <c r="B1" s="3"/>
      <c r="C1" s="4"/>
      <c r="D1" s="4"/>
      <c r="E1" s="4"/>
    </row>
    <row r="2" spans="1:47" ht="21.75" customHeight="1" thickBot="1">
      <c r="A2" s="188" t="s">
        <v>50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</row>
    <row r="3" spans="1:47" ht="10.5">
      <c r="A3" s="5"/>
      <c r="B3" s="5"/>
      <c r="C3" s="5"/>
      <c r="D3" s="5"/>
      <c r="E3" s="5"/>
      <c r="F3" s="5"/>
      <c r="G3" s="5"/>
      <c r="H3" s="5"/>
      <c r="I3" s="5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1"/>
      <c r="AJ3" s="5"/>
      <c r="AK3" s="51"/>
      <c r="AL3" s="5"/>
      <c r="AM3" s="5"/>
      <c r="AN3" s="5"/>
      <c r="AO3" s="51"/>
      <c r="AP3" s="5"/>
      <c r="AQ3" s="51"/>
      <c r="AR3" s="5"/>
      <c r="AS3" s="5"/>
      <c r="AT3" s="5"/>
      <c r="AU3" s="5"/>
    </row>
    <row r="4" spans="1:47" s="6" customFormat="1" ht="24" customHeight="1">
      <c r="A4" s="192" t="s">
        <v>51</v>
      </c>
      <c r="B4" s="192" t="s">
        <v>52</v>
      </c>
      <c r="C4" s="192" t="s">
        <v>53</v>
      </c>
      <c r="D4" s="192" t="s">
        <v>54</v>
      </c>
      <c r="E4" s="192" t="s">
        <v>102</v>
      </c>
      <c r="F4" s="192" t="s">
        <v>55</v>
      </c>
      <c r="G4" s="189" t="s">
        <v>77</v>
      </c>
      <c r="H4" s="189"/>
      <c r="I4" s="184" t="s">
        <v>78</v>
      </c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9" t="s">
        <v>79</v>
      </c>
      <c r="AO4" s="189"/>
      <c r="AP4" s="189"/>
      <c r="AQ4" s="189"/>
      <c r="AR4" s="189"/>
      <c r="AS4" s="189"/>
      <c r="AT4" s="191" t="s">
        <v>56</v>
      </c>
      <c r="AU4" s="190" t="s">
        <v>57</v>
      </c>
    </row>
    <row r="5" spans="1:47" ht="45" customHeight="1">
      <c r="A5" s="192"/>
      <c r="B5" s="192"/>
      <c r="C5" s="192"/>
      <c r="D5" s="192"/>
      <c r="E5" s="192"/>
      <c r="F5" s="192"/>
      <c r="G5" s="61" t="s">
        <v>58</v>
      </c>
      <c r="H5" s="61" t="s">
        <v>59</v>
      </c>
      <c r="I5" s="62" t="s">
        <v>120</v>
      </c>
      <c r="J5" s="61" t="s">
        <v>90</v>
      </c>
      <c r="K5" s="62" t="s">
        <v>120</v>
      </c>
      <c r="L5" s="75" t="s">
        <v>92</v>
      </c>
      <c r="M5" s="62" t="s">
        <v>120</v>
      </c>
      <c r="N5" s="61" t="s">
        <v>119</v>
      </c>
      <c r="O5" s="62" t="s">
        <v>120</v>
      </c>
      <c r="P5" s="61" t="s">
        <v>91</v>
      </c>
      <c r="Q5" s="62" t="s">
        <v>120</v>
      </c>
      <c r="R5" s="61" t="s">
        <v>60</v>
      </c>
      <c r="S5" s="62" t="s">
        <v>120</v>
      </c>
      <c r="T5" s="61" t="s">
        <v>118</v>
      </c>
      <c r="U5" s="62" t="s">
        <v>120</v>
      </c>
      <c r="V5" s="61" t="s">
        <v>61</v>
      </c>
      <c r="W5" s="62" t="s">
        <v>120</v>
      </c>
      <c r="X5" s="61" t="s">
        <v>62</v>
      </c>
      <c r="Y5" s="62" t="s">
        <v>120</v>
      </c>
      <c r="Z5" s="61" t="s">
        <v>75</v>
      </c>
      <c r="AA5" s="62" t="s">
        <v>120</v>
      </c>
      <c r="AB5" s="75" t="s">
        <v>63</v>
      </c>
      <c r="AC5" s="75" t="s">
        <v>120</v>
      </c>
      <c r="AD5" s="75" t="s">
        <v>93</v>
      </c>
      <c r="AE5" s="75" t="s">
        <v>120</v>
      </c>
      <c r="AF5" s="75" t="s">
        <v>100</v>
      </c>
      <c r="AG5" s="62" t="s">
        <v>120</v>
      </c>
      <c r="AH5" s="75" t="s">
        <v>179</v>
      </c>
      <c r="AI5" s="62" t="s">
        <v>120</v>
      </c>
      <c r="AJ5" s="64" t="s">
        <v>114</v>
      </c>
      <c r="AK5" s="62" t="s">
        <v>120</v>
      </c>
      <c r="AL5" s="61" t="s">
        <v>64</v>
      </c>
      <c r="AM5" s="61" t="s">
        <v>65</v>
      </c>
      <c r="AN5" s="63" t="s">
        <v>80</v>
      </c>
      <c r="AO5" s="62" t="s">
        <v>120</v>
      </c>
      <c r="AP5" s="63" t="s">
        <v>81</v>
      </c>
      <c r="AQ5" s="62" t="s">
        <v>120</v>
      </c>
      <c r="AR5" s="61" t="s">
        <v>66</v>
      </c>
      <c r="AS5" s="61" t="s">
        <v>94</v>
      </c>
      <c r="AT5" s="191"/>
      <c r="AU5" s="190"/>
    </row>
    <row r="6" spans="1:47" ht="33.75" customHeight="1">
      <c r="A6" s="44">
        <v>1</v>
      </c>
      <c r="B6" s="60" t="s">
        <v>110</v>
      </c>
      <c r="C6" s="37">
        <v>1</v>
      </c>
      <c r="D6" s="34" t="s">
        <v>103</v>
      </c>
      <c r="E6" s="36">
        <v>12</v>
      </c>
      <c r="F6" s="38">
        <v>40</v>
      </c>
      <c r="G6" s="35">
        <v>3900</v>
      </c>
      <c r="H6" s="65">
        <f>G6*E6</f>
        <v>46800</v>
      </c>
      <c r="I6" s="66">
        <f>G6*C6*E6</f>
        <v>46800</v>
      </c>
      <c r="J6" s="43">
        <v>0</v>
      </c>
      <c r="K6" s="66">
        <f>J6*C6*E6</f>
        <v>0</v>
      </c>
      <c r="L6" s="43">
        <v>0</v>
      </c>
      <c r="M6" s="66">
        <f>L6*C6*E6</f>
        <v>0</v>
      </c>
      <c r="N6" s="43">
        <f>G6*0.2</f>
        <v>780</v>
      </c>
      <c r="O6" s="66">
        <f>N6*C6*E6</f>
        <v>9360</v>
      </c>
      <c r="P6" s="43">
        <v>0</v>
      </c>
      <c r="Q6" s="66">
        <f>P6*C6*E6</f>
        <v>0</v>
      </c>
      <c r="R6" s="43">
        <v>0</v>
      </c>
      <c r="S6" s="66">
        <f>R6*C6*E6</f>
        <v>0</v>
      </c>
      <c r="T6" s="43">
        <v>0</v>
      </c>
      <c r="U6" s="66">
        <f>T6*C6*E6</f>
        <v>0</v>
      </c>
      <c r="V6" s="43">
        <f>T6/3</f>
        <v>0</v>
      </c>
      <c r="W6" s="66">
        <f>V6*C6*E6</f>
        <v>0</v>
      </c>
      <c r="X6" s="43">
        <v>0</v>
      </c>
      <c r="Y6" s="66">
        <f>X6*C6*E6</f>
        <v>0</v>
      </c>
      <c r="Z6" s="43">
        <v>0</v>
      </c>
      <c r="AA6" s="66">
        <f>Z6*C6*E6</f>
        <v>0</v>
      </c>
      <c r="AB6" s="43">
        <v>0</v>
      </c>
      <c r="AC6" s="66">
        <f>AB6*C6*E6</f>
        <v>0</v>
      </c>
      <c r="AD6" s="43">
        <f>R6*8%</f>
        <v>0</v>
      </c>
      <c r="AE6" s="66">
        <f>AD6*C6*E6</f>
        <v>0</v>
      </c>
      <c r="AF6" s="43">
        <f>R6*27.8%</f>
        <v>0</v>
      </c>
      <c r="AG6" s="66">
        <f>AF6*C6*E6</f>
        <v>0</v>
      </c>
      <c r="AH6" s="43">
        <v>0</v>
      </c>
      <c r="AI6" s="66">
        <f t="shared" ref="AI6:AI12" si="0">AH6*C6*E6</f>
        <v>0</v>
      </c>
      <c r="AJ6" s="43">
        <v>0</v>
      </c>
      <c r="AK6" s="66">
        <f t="shared" ref="AK6:AK12" si="1">AJ6*E6*C6</f>
        <v>0</v>
      </c>
      <c r="AL6" s="43">
        <f t="shared" ref="AL6:AL12" si="2">J6+L6+N6+P6+R6+T6+V6+AD6+AF6+AH6+AJ6+X6+Z6+AB6</f>
        <v>780</v>
      </c>
      <c r="AM6" s="68">
        <f t="shared" ref="AM6:AM12" si="3">AL6*E6</f>
        <v>9360</v>
      </c>
      <c r="AN6" s="43">
        <f t="shared" ref="AN6:AN12" si="4">22*(5.1*2)</f>
        <v>224.39999999999998</v>
      </c>
      <c r="AO6" s="66">
        <f t="shared" ref="AO6:AO12" si="5">AN6*C6*E6</f>
        <v>2692.7999999999997</v>
      </c>
      <c r="AP6" s="43">
        <f t="shared" ref="AP6:AP11" si="6">22*14.8</f>
        <v>325.60000000000002</v>
      </c>
      <c r="AQ6" s="66">
        <f t="shared" ref="AQ6:AQ12" si="7">AP6*C6*E6</f>
        <v>3907.2000000000003</v>
      </c>
      <c r="AR6" s="43">
        <f>AN6+AP6</f>
        <v>550</v>
      </c>
      <c r="AS6" s="68">
        <f t="shared" ref="AS6:AS12" si="8">AR6*E6</f>
        <v>6600</v>
      </c>
      <c r="AT6" s="68">
        <f t="shared" ref="AT6:AT12" si="9">H6+AM6+AS6</f>
        <v>62760</v>
      </c>
      <c r="AU6" s="69">
        <f t="shared" ref="AU6:AU12" si="10">AT6*C6</f>
        <v>62760</v>
      </c>
    </row>
    <row r="7" spans="1:47" ht="33.75" customHeight="1">
      <c r="A7" s="44">
        <v>2</v>
      </c>
      <c r="B7" s="60" t="s">
        <v>153</v>
      </c>
      <c r="C7" s="37">
        <v>2</v>
      </c>
      <c r="D7" s="34" t="s">
        <v>103</v>
      </c>
      <c r="E7" s="36">
        <v>12</v>
      </c>
      <c r="F7" s="38">
        <v>40</v>
      </c>
      <c r="G7" s="35">
        <v>3900</v>
      </c>
      <c r="H7" s="65">
        <f t="shared" ref="H7:H12" si="11">G7*E7</f>
        <v>46800</v>
      </c>
      <c r="I7" s="66">
        <f t="shared" ref="I7:I12" si="12">G7*C7*E7</f>
        <v>93600</v>
      </c>
      <c r="J7" s="43">
        <v>0</v>
      </c>
      <c r="K7" s="66">
        <f t="shared" ref="K7:K12" si="13">J7*C7*E7</f>
        <v>0</v>
      </c>
      <c r="L7" s="43">
        <v>0</v>
      </c>
      <c r="M7" s="66">
        <f t="shared" ref="M7:M12" si="14">L7*C7*E7</f>
        <v>0</v>
      </c>
      <c r="N7" s="43">
        <f t="shared" ref="N7:N11" si="15">G7*0.2</f>
        <v>780</v>
      </c>
      <c r="O7" s="66">
        <f t="shared" ref="O7:O12" si="16">N7*C7*E7</f>
        <v>18720</v>
      </c>
      <c r="P7" s="43">
        <v>0</v>
      </c>
      <c r="Q7" s="66">
        <f t="shared" ref="Q7:Q12" si="17">P7*C7*E7</f>
        <v>0</v>
      </c>
      <c r="R7" s="43">
        <v>0</v>
      </c>
      <c r="S7" s="66">
        <f t="shared" ref="S7:S12" si="18">R7*C7*E7</f>
        <v>0</v>
      </c>
      <c r="T7" s="43">
        <v>0</v>
      </c>
      <c r="U7" s="66">
        <f t="shared" ref="U7:U12" si="19">T7*C7*E7</f>
        <v>0</v>
      </c>
      <c r="V7" s="43">
        <f t="shared" ref="V7:V11" si="20">T7/3</f>
        <v>0</v>
      </c>
      <c r="W7" s="66">
        <f t="shared" ref="W7:W12" si="21">V7*C7*E7</f>
        <v>0</v>
      </c>
      <c r="X7" s="43">
        <v>0</v>
      </c>
      <c r="Y7" s="66">
        <f t="shared" ref="Y7:Y12" si="22">X7*C7*E7</f>
        <v>0</v>
      </c>
      <c r="Z7" s="43">
        <v>0</v>
      </c>
      <c r="AA7" s="66">
        <f t="shared" ref="AA7:AA12" si="23">Z7*C7*E7</f>
        <v>0</v>
      </c>
      <c r="AB7" s="43">
        <v>0</v>
      </c>
      <c r="AC7" s="66">
        <f t="shared" ref="AC7:AC12" si="24">AB7*C7*E7</f>
        <v>0</v>
      </c>
      <c r="AD7" s="43">
        <f t="shared" ref="AD7:AD11" si="25">R7*8%</f>
        <v>0</v>
      </c>
      <c r="AE7" s="66">
        <f t="shared" ref="AE7:AE12" si="26">AD7*C7*E7</f>
        <v>0</v>
      </c>
      <c r="AF7" s="43">
        <f t="shared" ref="AF7:AF11" si="27">R7*27.8%</f>
        <v>0</v>
      </c>
      <c r="AG7" s="66">
        <f t="shared" ref="AG7:AG12" si="28">AF7*C7*E7</f>
        <v>0</v>
      </c>
      <c r="AH7" s="43">
        <v>0</v>
      </c>
      <c r="AI7" s="66">
        <f t="shared" si="0"/>
        <v>0</v>
      </c>
      <c r="AJ7" s="43">
        <v>0</v>
      </c>
      <c r="AK7" s="66">
        <f t="shared" si="1"/>
        <v>0</v>
      </c>
      <c r="AL7" s="43">
        <f t="shared" si="2"/>
        <v>780</v>
      </c>
      <c r="AM7" s="68">
        <f t="shared" si="3"/>
        <v>9360</v>
      </c>
      <c r="AN7" s="43">
        <f t="shared" si="4"/>
        <v>224.39999999999998</v>
      </c>
      <c r="AO7" s="66">
        <f t="shared" si="5"/>
        <v>5385.5999999999995</v>
      </c>
      <c r="AP7" s="43">
        <f t="shared" si="6"/>
        <v>325.60000000000002</v>
      </c>
      <c r="AQ7" s="66">
        <f t="shared" si="7"/>
        <v>7814.4000000000005</v>
      </c>
      <c r="AR7" s="43">
        <f t="shared" ref="AR7:AR12" si="29">AN7+AP7</f>
        <v>550</v>
      </c>
      <c r="AS7" s="68">
        <f t="shared" si="8"/>
        <v>6600</v>
      </c>
      <c r="AT7" s="68">
        <f t="shared" si="9"/>
        <v>62760</v>
      </c>
      <c r="AU7" s="69">
        <f t="shared" si="10"/>
        <v>125520</v>
      </c>
    </row>
    <row r="8" spans="1:47" ht="28.5">
      <c r="A8" s="44">
        <v>3</v>
      </c>
      <c r="B8" s="60" t="s">
        <v>154</v>
      </c>
      <c r="C8" s="37">
        <v>2</v>
      </c>
      <c r="D8" s="34" t="s">
        <v>103</v>
      </c>
      <c r="E8" s="36">
        <v>12</v>
      </c>
      <c r="F8" s="38">
        <v>40</v>
      </c>
      <c r="G8" s="35">
        <v>3500</v>
      </c>
      <c r="H8" s="65">
        <f t="shared" si="11"/>
        <v>42000</v>
      </c>
      <c r="I8" s="66">
        <f t="shared" si="12"/>
        <v>84000</v>
      </c>
      <c r="J8" s="43">
        <v>0</v>
      </c>
      <c r="K8" s="66">
        <f t="shared" si="13"/>
        <v>0</v>
      </c>
      <c r="L8" s="43">
        <v>0</v>
      </c>
      <c r="M8" s="66">
        <f t="shared" si="14"/>
        <v>0</v>
      </c>
      <c r="N8" s="43">
        <f t="shared" si="15"/>
        <v>700</v>
      </c>
      <c r="O8" s="66">
        <f t="shared" si="16"/>
        <v>16800</v>
      </c>
      <c r="P8" s="43">
        <v>0</v>
      </c>
      <c r="Q8" s="66">
        <f t="shared" si="17"/>
        <v>0</v>
      </c>
      <c r="R8" s="43">
        <v>0</v>
      </c>
      <c r="S8" s="66">
        <f t="shared" si="18"/>
        <v>0</v>
      </c>
      <c r="T8" s="43">
        <v>0</v>
      </c>
      <c r="U8" s="66">
        <f t="shared" si="19"/>
        <v>0</v>
      </c>
      <c r="V8" s="43">
        <f t="shared" si="20"/>
        <v>0</v>
      </c>
      <c r="W8" s="66">
        <f t="shared" si="21"/>
        <v>0</v>
      </c>
      <c r="X8" s="43">
        <v>0</v>
      </c>
      <c r="Y8" s="66">
        <f t="shared" si="22"/>
        <v>0</v>
      </c>
      <c r="Z8" s="43">
        <v>0</v>
      </c>
      <c r="AA8" s="66">
        <f t="shared" si="23"/>
        <v>0</v>
      </c>
      <c r="AB8" s="43">
        <v>0</v>
      </c>
      <c r="AC8" s="66">
        <f t="shared" si="24"/>
        <v>0</v>
      </c>
      <c r="AD8" s="43">
        <f t="shared" si="25"/>
        <v>0</v>
      </c>
      <c r="AE8" s="66">
        <f t="shared" si="26"/>
        <v>0</v>
      </c>
      <c r="AF8" s="43">
        <f t="shared" si="27"/>
        <v>0</v>
      </c>
      <c r="AG8" s="66">
        <f t="shared" si="28"/>
        <v>0</v>
      </c>
      <c r="AH8" s="43">
        <v>0</v>
      </c>
      <c r="AI8" s="66">
        <f t="shared" si="0"/>
        <v>0</v>
      </c>
      <c r="AJ8" s="43">
        <v>0</v>
      </c>
      <c r="AK8" s="66">
        <f t="shared" si="1"/>
        <v>0</v>
      </c>
      <c r="AL8" s="43">
        <f t="shared" si="2"/>
        <v>700</v>
      </c>
      <c r="AM8" s="68">
        <f t="shared" si="3"/>
        <v>8400</v>
      </c>
      <c r="AN8" s="43">
        <f t="shared" si="4"/>
        <v>224.39999999999998</v>
      </c>
      <c r="AO8" s="66">
        <f t="shared" si="5"/>
        <v>5385.5999999999995</v>
      </c>
      <c r="AP8" s="43">
        <f t="shared" si="6"/>
        <v>325.60000000000002</v>
      </c>
      <c r="AQ8" s="66">
        <f t="shared" si="7"/>
        <v>7814.4000000000005</v>
      </c>
      <c r="AR8" s="43">
        <f t="shared" si="29"/>
        <v>550</v>
      </c>
      <c r="AS8" s="68">
        <f t="shared" si="8"/>
        <v>6600</v>
      </c>
      <c r="AT8" s="68">
        <f t="shared" si="9"/>
        <v>57000</v>
      </c>
      <c r="AU8" s="69">
        <f t="shared" si="10"/>
        <v>114000</v>
      </c>
    </row>
    <row r="9" spans="1:47" ht="33.75" customHeight="1">
      <c r="A9" s="44">
        <v>4</v>
      </c>
      <c r="B9" s="60" t="s">
        <v>111</v>
      </c>
      <c r="C9" s="37">
        <v>4</v>
      </c>
      <c r="D9" s="34" t="s">
        <v>103</v>
      </c>
      <c r="E9" s="36">
        <v>12</v>
      </c>
      <c r="F9" s="38">
        <v>40</v>
      </c>
      <c r="G9" s="35">
        <v>2340</v>
      </c>
      <c r="H9" s="65">
        <f t="shared" si="11"/>
        <v>28080</v>
      </c>
      <c r="I9" s="66">
        <f t="shared" si="12"/>
        <v>112320</v>
      </c>
      <c r="J9" s="43">
        <v>0</v>
      </c>
      <c r="K9" s="66">
        <f t="shared" si="13"/>
        <v>0</v>
      </c>
      <c r="L9" s="43">
        <v>0</v>
      </c>
      <c r="M9" s="66">
        <f t="shared" si="14"/>
        <v>0</v>
      </c>
      <c r="N9" s="43">
        <f t="shared" si="15"/>
        <v>468</v>
      </c>
      <c r="O9" s="66">
        <f t="shared" si="16"/>
        <v>22464</v>
      </c>
      <c r="P9" s="43">
        <v>0</v>
      </c>
      <c r="Q9" s="66">
        <f t="shared" si="17"/>
        <v>0</v>
      </c>
      <c r="R9" s="43">
        <v>0</v>
      </c>
      <c r="S9" s="66">
        <f t="shared" si="18"/>
        <v>0</v>
      </c>
      <c r="T9" s="43">
        <v>0</v>
      </c>
      <c r="U9" s="66">
        <f t="shared" si="19"/>
        <v>0</v>
      </c>
      <c r="V9" s="43">
        <f t="shared" si="20"/>
        <v>0</v>
      </c>
      <c r="W9" s="66">
        <f t="shared" si="21"/>
        <v>0</v>
      </c>
      <c r="X9" s="43">
        <v>0</v>
      </c>
      <c r="Y9" s="66">
        <f t="shared" si="22"/>
        <v>0</v>
      </c>
      <c r="Z9" s="43">
        <v>0</v>
      </c>
      <c r="AA9" s="66">
        <f t="shared" si="23"/>
        <v>0</v>
      </c>
      <c r="AB9" s="43">
        <v>0</v>
      </c>
      <c r="AC9" s="66">
        <f t="shared" si="24"/>
        <v>0</v>
      </c>
      <c r="AD9" s="43">
        <f t="shared" si="25"/>
        <v>0</v>
      </c>
      <c r="AE9" s="66">
        <f t="shared" si="26"/>
        <v>0</v>
      </c>
      <c r="AF9" s="43">
        <f t="shared" si="27"/>
        <v>0</v>
      </c>
      <c r="AG9" s="66">
        <f t="shared" si="28"/>
        <v>0</v>
      </c>
      <c r="AH9" s="43">
        <v>0</v>
      </c>
      <c r="AI9" s="66">
        <f t="shared" si="0"/>
        <v>0</v>
      </c>
      <c r="AJ9" s="43">
        <v>0</v>
      </c>
      <c r="AK9" s="66">
        <f t="shared" si="1"/>
        <v>0</v>
      </c>
      <c r="AL9" s="43">
        <f t="shared" si="2"/>
        <v>468</v>
      </c>
      <c r="AM9" s="68">
        <f t="shared" si="3"/>
        <v>5616</v>
      </c>
      <c r="AN9" s="43">
        <f t="shared" si="4"/>
        <v>224.39999999999998</v>
      </c>
      <c r="AO9" s="66">
        <f t="shared" si="5"/>
        <v>10771.199999999999</v>
      </c>
      <c r="AP9" s="43">
        <f t="shared" si="6"/>
        <v>325.60000000000002</v>
      </c>
      <c r="AQ9" s="66">
        <f t="shared" si="7"/>
        <v>15628.800000000001</v>
      </c>
      <c r="AR9" s="43">
        <f t="shared" si="29"/>
        <v>550</v>
      </c>
      <c r="AS9" s="68">
        <f t="shared" si="8"/>
        <v>6600</v>
      </c>
      <c r="AT9" s="68">
        <f t="shared" si="9"/>
        <v>40296</v>
      </c>
      <c r="AU9" s="69">
        <f t="shared" si="10"/>
        <v>161184</v>
      </c>
    </row>
    <row r="10" spans="1:47" ht="33.75" customHeight="1">
      <c r="A10" s="44">
        <v>5</v>
      </c>
      <c r="B10" s="60" t="s">
        <v>112</v>
      </c>
      <c r="C10" s="37">
        <v>4</v>
      </c>
      <c r="D10" s="34" t="s">
        <v>103</v>
      </c>
      <c r="E10" s="36">
        <v>12</v>
      </c>
      <c r="F10" s="38">
        <v>40</v>
      </c>
      <c r="G10" s="35">
        <v>3600</v>
      </c>
      <c r="H10" s="65">
        <f t="shared" si="11"/>
        <v>43200</v>
      </c>
      <c r="I10" s="66">
        <f t="shared" si="12"/>
        <v>172800</v>
      </c>
      <c r="J10" s="43">
        <v>0</v>
      </c>
      <c r="K10" s="66">
        <f t="shared" si="13"/>
        <v>0</v>
      </c>
      <c r="L10" s="43">
        <v>0</v>
      </c>
      <c r="M10" s="66">
        <f t="shared" si="14"/>
        <v>0</v>
      </c>
      <c r="N10" s="43">
        <f t="shared" si="15"/>
        <v>720</v>
      </c>
      <c r="O10" s="66">
        <f t="shared" si="16"/>
        <v>34560</v>
      </c>
      <c r="P10" s="43">
        <v>0</v>
      </c>
      <c r="Q10" s="66">
        <f t="shared" si="17"/>
        <v>0</v>
      </c>
      <c r="R10" s="43">
        <v>0</v>
      </c>
      <c r="S10" s="66">
        <f t="shared" si="18"/>
        <v>0</v>
      </c>
      <c r="T10" s="43">
        <v>0</v>
      </c>
      <c r="U10" s="66">
        <f t="shared" si="19"/>
        <v>0</v>
      </c>
      <c r="V10" s="43">
        <f t="shared" si="20"/>
        <v>0</v>
      </c>
      <c r="W10" s="66">
        <f t="shared" si="21"/>
        <v>0</v>
      </c>
      <c r="X10" s="43">
        <v>0</v>
      </c>
      <c r="Y10" s="66">
        <f t="shared" si="22"/>
        <v>0</v>
      </c>
      <c r="Z10" s="43">
        <v>0</v>
      </c>
      <c r="AA10" s="66">
        <f t="shared" si="23"/>
        <v>0</v>
      </c>
      <c r="AB10" s="43">
        <v>0</v>
      </c>
      <c r="AC10" s="66">
        <f t="shared" si="24"/>
        <v>0</v>
      </c>
      <c r="AD10" s="43">
        <f t="shared" si="25"/>
        <v>0</v>
      </c>
      <c r="AE10" s="66">
        <f t="shared" si="26"/>
        <v>0</v>
      </c>
      <c r="AF10" s="43">
        <f t="shared" si="27"/>
        <v>0</v>
      </c>
      <c r="AG10" s="66">
        <f t="shared" si="28"/>
        <v>0</v>
      </c>
      <c r="AH10" s="43">
        <v>0</v>
      </c>
      <c r="AI10" s="66">
        <f t="shared" si="0"/>
        <v>0</v>
      </c>
      <c r="AJ10" s="43">
        <v>0</v>
      </c>
      <c r="AK10" s="66">
        <f t="shared" si="1"/>
        <v>0</v>
      </c>
      <c r="AL10" s="43">
        <f t="shared" si="2"/>
        <v>720</v>
      </c>
      <c r="AM10" s="68">
        <f t="shared" si="3"/>
        <v>8640</v>
      </c>
      <c r="AN10" s="43">
        <f t="shared" si="4"/>
        <v>224.39999999999998</v>
      </c>
      <c r="AO10" s="66">
        <f t="shared" si="5"/>
        <v>10771.199999999999</v>
      </c>
      <c r="AP10" s="43">
        <f t="shared" si="6"/>
        <v>325.60000000000002</v>
      </c>
      <c r="AQ10" s="66">
        <f t="shared" si="7"/>
        <v>15628.800000000001</v>
      </c>
      <c r="AR10" s="43">
        <f t="shared" si="29"/>
        <v>550</v>
      </c>
      <c r="AS10" s="68">
        <f t="shared" si="8"/>
        <v>6600</v>
      </c>
      <c r="AT10" s="68">
        <f t="shared" si="9"/>
        <v>58440</v>
      </c>
      <c r="AU10" s="69">
        <f t="shared" si="10"/>
        <v>233760</v>
      </c>
    </row>
    <row r="11" spans="1:47" ht="33.75" customHeight="1">
      <c r="A11" s="44">
        <v>6</v>
      </c>
      <c r="B11" s="60" t="s">
        <v>113</v>
      </c>
      <c r="C11" s="37">
        <v>40</v>
      </c>
      <c r="D11" s="34" t="s">
        <v>103</v>
      </c>
      <c r="E11" s="36">
        <v>12</v>
      </c>
      <c r="F11" s="45">
        <v>20</v>
      </c>
      <c r="G11" s="35">
        <v>2200</v>
      </c>
      <c r="H11" s="65">
        <f t="shared" si="11"/>
        <v>26400</v>
      </c>
      <c r="I11" s="66">
        <f t="shared" si="12"/>
        <v>1056000</v>
      </c>
      <c r="J11" s="43">
        <v>0</v>
      </c>
      <c r="K11" s="66">
        <f t="shared" si="13"/>
        <v>0</v>
      </c>
      <c r="L11" s="43">
        <v>0</v>
      </c>
      <c r="M11" s="66">
        <f t="shared" si="14"/>
        <v>0</v>
      </c>
      <c r="N11" s="43">
        <f t="shared" si="15"/>
        <v>440</v>
      </c>
      <c r="O11" s="66">
        <f t="shared" si="16"/>
        <v>211200</v>
      </c>
      <c r="P11" s="43">
        <v>0</v>
      </c>
      <c r="Q11" s="66">
        <f t="shared" si="17"/>
        <v>0</v>
      </c>
      <c r="R11" s="43">
        <v>0</v>
      </c>
      <c r="S11" s="66">
        <f t="shared" si="18"/>
        <v>0</v>
      </c>
      <c r="T11" s="43">
        <v>0</v>
      </c>
      <c r="U11" s="66">
        <f t="shared" si="19"/>
        <v>0</v>
      </c>
      <c r="V11" s="43">
        <f t="shared" si="20"/>
        <v>0</v>
      </c>
      <c r="W11" s="66">
        <f t="shared" si="21"/>
        <v>0</v>
      </c>
      <c r="X11" s="43">
        <v>0</v>
      </c>
      <c r="Y11" s="66">
        <f t="shared" si="22"/>
        <v>0</v>
      </c>
      <c r="Z11" s="43">
        <v>0</v>
      </c>
      <c r="AA11" s="66">
        <f t="shared" si="23"/>
        <v>0</v>
      </c>
      <c r="AB11" s="43">
        <v>0</v>
      </c>
      <c r="AC11" s="66">
        <f t="shared" si="24"/>
        <v>0</v>
      </c>
      <c r="AD11" s="43">
        <f t="shared" si="25"/>
        <v>0</v>
      </c>
      <c r="AE11" s="66">
        <f t="shared" si="26"/>
        <v>0</v>
      </c>
      <c r="AF11" s="43">
        <f t="shared" si="27"/>
        <v>0</v>
      </c>
      <c r="AG11" s="66">
        <f t="shared" si="28"/>
        <v>0</v>
      </c>
      <c r="AH11" s="43">
        <v>0</v>
      </c>
      <c r="AI11" s="66">
        <f t="shared" si="0"/>
        <v>0</v>
      </c>
      <c r="AJ11" s="43">
        <v>0</v>
      </c>
      <c r="AK11" s="66">
        <f t="shared" si="1"/>
        <v>0</v>
      </c>
      <c r="AL11" s="43">
        <f t="shared" si="2"/>
        <v>440</v>
      </c>
      <c r="AM11" s="68">
        <f t="shared" si="3"/>
        <v>5280</v>
      </c>
      <c r="AN11" s="43">
        <f t="shared" si="4"/>
        <v>224.39999999999998</v>
      </c>
      <c r="AO11" s="66">
        <f t="shared" si="5"/>
        <v>107712</v>
      </c>
      <c r="AP11" s="43">
        <f t="shared" si="6"/>
        <v>325.60000000000002</v>
      </c>
      <c r="AQ11" s="66">
        <f t="shared" si="7"/>
        <v>156288</v>
      </c>
      <c r="AR11" s="43">
        <f t="shared" si="29"/>
        <v>550</v>
      </c>
      <c r="AS11" s="68">
        <f t="shared" si="8"/>
        <v>6600</v>
      </c>
      <c r="AT11" s="68">
        <f t="shared" si="9"/>
        <v>38280</v>
      </c>
      <c r="AU11" s="69">
        <f t="shared" si="10"/>
        <v>1531200</v>
      </c>
    </row>
    <row r="12" spans="1:47" ht="33.75" customHeight="1">
      <c r="A12" s="44">
        <v>7</v>
      </c>
      <c r="B12" s="60" t="s">
        <v>155</v>
      </c>
      <c r="C12" s="76">
        <v>20</v>
      </c>
      <c r="D12" s="34" t="s">
        <v>115</v>
      </c>
      <c r="E12" s="36">
        <v>12</v>
      </c>
      <c r="F12" s="45">
        <v>20</v>
      </c>
      <c r="G12" s="35">
        <v>800</v>
      </c>
      <c r="H12" s="65">
        <f t="shared" si="11"/>
        <v>9600</v>
      </c>
      <c r="I12" s="66">
        <f t="shared" si="12"/>
        <v>192000</v>
      </c>
      <c r="J12" s="43">
        <v>0</v>
      </c>
      <c r="K12" s="66">
        <f t="shared" si="13"/>
        <v>0</v>
      </c>
      <c r="L12" s="43">
        <v>0</v>
      </c>
      <c r="M12" s="66">
        <f t="shared" si="14"/>
        <v>0</v>
      </c>
      <c r="N12" s="43">
        <v>0</v>
      </c>
      <c r="O12" s="66">
        <f t="shared" si="16"/>
        <v>0</v>
      </c>
      <c r="P12" s="43">
        <v>0</v>
      </c>
      <c r="Q12" s="66">
        <f t="shared" si="17"/>
        <v>0</v>
      </c>
      <c r="R12" s="43">
        <v>0</v>
      </c>
      <c r="S12" s="66">
        <f t="shared" si="18"/>
        <v>0</v>
      </c>
      <c r="T12" s="67">
        <f>G12/12</f>
        <v>66.666666666666671</v>
      </c>
      <c r="U12" s="66">
        <f t="shared" si="19"/>
        <v>16000.000000000002</v>
      </c>
      <c r="V12" s="43">
        <v>0</v>
      </c>
      <c r="W12" s="66">
        <f t="shared" si="21"/>
        <v>0</v>
      </c>
      <c r="X12" s="43">
        <v>0</v>
      </c>
      <c r="Y12" s="66">
        <f t="shared" si="22"/>
        <v>0</v>
      </c>
      <c r="Z12" s="43">
        <v>0</v>
      </c>
      <c r="AA12" s="66">
        <f t="shared" si="23"/>
        <v>0</v>
      </c>
      <c r="AB12" s="43">
        <v>0</v>
      </c>
      <c r="AC12" s="66">
        <f t="shared" si="24"/>
        <v>0</v>
      </c>
      <c r="AD12" s="43">
        <v>0</v>
      </c>
      <c r="AE12" s="66">
        <f t="shared" si="26"/>
        <v>0</v>
      </c>
      <c r="AF12" s="43">
        <v>0</v>
      </c>
      <c r="AG12" s="66">
        <f t="shared" si="28"/>
        <v>0</v>
      </c>
      <c r="AH12" s="43">
        <v>0</v>
      </c>
      <c r="AI12" s="66">
        <f t="shared" si="0"/>
        <v>0</v>
      </c>
      <c r="AJ12" s="46">
        <v>14</v>
      </c>
      <c r="AK12" s="66">
        <f t="shared" si="1"/>
        <v>3360</v>
      </c>
      <c r="AL12" s="43">
        <f t="shared" si="2"/>
        <v>80.666666666666671</v>
      </c>
      <c r="AM12" s="68">
        <f t="shared" si="3"/>
        <v>968</v>
      </c>
      <c r="AN12" s="43">
        <f t="shared" si="4"/>
        <v>224.39999999999998</v>
      </c>
      <c r="AO12" s="66">
        <f t="shared" si="5"/>
        <v>53856</v>
      </c>
      <c r="AP12" s="43">
        <v>0</v>
      </c>
      <c r="AQ12" s="66">
        <f t="shared" si="7"/>
        <v>0</v>
      </c>
      <c r="AR12" s="43">
        <f t="shared" si="29"/>
        <v>224.39999999999998</v>
      </c>
      <c r="AS12" s="68">
        <f t="shared" si="8"/>
        <v>2692.7999999999997</v>
      </c>
      <c r="AT12" s="68">
        <f t="shared" si="9"/>
        <v>13260.8</v>
      </c>
      <c r="AU12" s="69">
        <f t="shared" si="10"/>
        <v>265216</v>
      </c>
    </row>
    <row r="13" spans="1:47" s="7" customFormat="1" ht="12.75" customHeight="1">
      <c r="A13" s="70" t="s">
        <v>67</v>
      </c>
      <c r="B13" s="70"/>
      <c r="C13" s="71">
        <f>SUM(C6:C12)</f>
        <v>73</v>
      </c>
      <c r="D13" s="71" t="s">
        <v>121</v>
      </c>
      <c r="E13" s="71">
        <v>12</v>
      </c>
      <c r="F13" s="72"/>
      <c r="G13" s="73"/>
      <c r="H13" s="74">
        <f>SUM(H6:H12)</f>
        <v>242880</v>
      </c>
      <c r="I13" s="74">
        <f t="shared" ref="I13:AU13" si="30">SUM(I6:I12)</f>
        <v>1757520</v>
      </c>
      <c r="J13" s="74">
        <f t="shared" si="30"/>
        <v>0</v>
      </c>
      <c r="K13" s="74">
        <f t="shared" si="30"/>
        <v>0</v>
      </c>
      <c r="L13" s="74">
        <f t="shared" si="30"/>
        <v>0</v>
      </c>
      <c r="M13" s="74">
        <f t="shared" si="30"/>
        <v>0</v>
      </c>
      <c r="N13" s="74">
        <f t="shared" si="30"/>
        <v>3888</v>
      </c>
      <c r="O13" s="74">
        <f t="shared" si="30"/>
        <v>313104</v>
      </c>
      <c r="P13" s="74">
        <f t="shared" si="30"/>
        <v>0</v>
      </c>
      <c r="Q13" s="74">
        <f t="shared" si="30"/>
        <v>0</v>
      </c>
      <c r="R13" s="74">
        <f t="shared" si="30"/>
        <v>0</v>
      </c>
      <c r="S13" s="74">
        <f t="shared" si="30"/>
        <v>0</v>
      </c>
      <c r="T13" s="74">
        <f t="shared" si="30"/>
        <v>66.666666666666671</v>
      </c>
      <c r="U13" s="74">
        <f t="shared" si="30"/>
        <v>16000.000000000002</v>
      </c>
      <c r="V13" s="74">
        <f t="shared" si="30"/>
        <v>0</v>
      </c>
      <c r="W13" s="74">
        <f t="shared" si="30"/>
        <v>0</v>
      </c>
      <c r="X13" s="74">
        <f t="shared" si="30"/>
        <v>0</v>
      </c>
      <c r="Y13" s="74">
        <f t="shared" si="30"/>
        <v>0</v>
      </c>
      <c r="Z13" s="74">
        <f t="shared" si="30"/>
        <v>0</v>
      </c>
      <c r="AA13" s="74">
        <f t="shared" si="30"/>
        <v>0</v>
      </c>
      <c r="AB13" s="74">
        <f t="shared" si="30"/>
        <v>0</v>
      </c>
      <c r="AC13" s="74">
        <f t="shared" si="30"/>
        <v>0</v>
      </c>
      <c r="AD13" s="74">
        <f t="shared" si="30"/>
        <v>0</v>
      </c>
      <c r="AE13" s="74">
        <f t="shared" si="30"/>
        <v>0</v>
      </c>
      <c r="AF13" s="74">
        <f t="shared" si="30"/>
        <v>0</v>
      </c>
      <c r="AG13" s="74">
        <f t="shared" si="30"/>
        <v>0</v>
      </c>
      <c r="AH13" s="74">
        <f t="shared" si="30"/>
        <v>0</v>
      </c>
      <c r="AI13" s="74">
        <f t="shared" si="30"/>
        <v>0</v>
      </c>
      <c r="AJ13" s="74">
        <f t="shared" si="30"/>
        <v>14</v>
      </c>
      <c r="AK13" s="74">
        <f t="shared" si="30"/>
        <v>3360</v>
      </c>
      <c r="AL13" s="74">
        <f t="shared" si="30"/>
        <v>3968.6666666666665</v>
      </c>
      <c r="AM13" s="74">
        <f t="shared" si="30"/>
        <v>47624</v>
      </c>
      <c r="AN13" s="74">
        <f t="shared" si="30"/>
        <v>1570.8000000000002</v>
      </c>
      <c r="AO13" s="74">
        <f t="shared" si="30"/>
        <v>196574.4</v>
      </c>
      <c r="AP13" s="74">
        <f t="shared" si="30"/>
        <v>1953.6</v>
      </c>
      <c r="AQ13" s="74">
        <f t="shared" si="30"/>
        <v>207081.60000000001</v>
      </c>
      <c r="AR13" s="74">
        <f t="shared" si="30"/>
        <v>3524.4</v>
      </c>
      <c r="AS13" s="74">
        <f t="shared" si="30"/>
        <v>42292.800000000003</v>
      </c>
      <c r="AT13" s="74">
        <f t="shared" si="30"/>
        <v>332796.79999999999</v>
      </c>
      <c r="AU13" s="74">
        <f t="shared" si="30"/>
        <v>2493640</v>
      </c>
    </row>
    <row r="14" spans="1:47" s="59" customFormat="1" ht="12.75" customHeight="1">
      <c r="A14" s="54"/>
      <c r="B14" s="55"/>
      <c r="C14" s="56"/>
      <c r="D14" s="57"/>
      <c r="E14" s="57"/>
      <c r="F14" s="52"/>
      <c r="G14" s="58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</row>
    <row r="15" spans="1:47" s="59" customFormat="1" ht="12.75" customHeight="1">
      <c r="A15" s="54"/>
      <c r="B15" s="55"/>
      <c r="C15" s="56"/>
      <c r="D15" s="57"/>
      <c r="E15" s="57"/>
      <c r="F15" s="52"/>
      <c r="G15" s="58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</row>
    <row r="16" spans="1:47" s="6" customFormat="1" ht="33" customHeight="1">
      <c r="A16" s="187" t="s">
        <v>159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31"/>
    </row>
    <row r="17" spans="1:51" ht="27" customHeight="1">
      <c r="A17" s="186" t="s">
        <v>160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32"/>
      <c r="AW17" s="32"/>
      <c r="AX17" s="32"/>
      <c r="AY17" s="33"/>
    </row>
    <row r="18" spans="1:51" ht="15.75" customHeight="1">
      <c r="A18" s="185" t="s">
        <v>177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</row>
    <row r="19" spans="1:51" ht="30" customHeight="1"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53"/>
      <c r="AJ19" s="30"/>
      <c r="AK19" s="53"/>
      <c r="AL19" s="30"/>
    </row>
    <row r="20" spans="1:51" ht="30" customHeight="1"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53"/>
      <c r="AJ20" s="30"/>
      <c r="AK20" s="53"/>
      <c r="AL20" s="30"/>
    </row>
    <row r="21" spans="1:51" ht="30" customHeight="1">
      <c r="B21" s="77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53"/>
      <c r="AJ21" s="30"/>
      <c r="AK21" s="53"/>
      <c r="AL21" s="30"/>
    </row>
    <row r="23" spans="1:51" ht="30" customHeight="1">
      <c r="G23" s="2" t="s">
        <v>87</v>
      </c>
    </row>
    <row r="33" spans="3:4" ht="30" customHeight="1">
      <c r="C33" s="47"/>
      <c r="D33" s="47"/>
    </row>
    <row r="34" spans="3:4" ht="30" customHeight="1">
      <c r="C34" s="47"/>
      <c r="D34" s="47"/>
    </row>
    <row r="35" spans="3:4" ht="30" customHeight="1">
      <c r="C35" s="47"/>
      <c r="D35" s="47"/>
    </row>
    <row r="36" spans="3:4" ht="30" customHeight="1">
      <c r="C36" s="47"/>
      <c r="D36" s="47"/>
    </row>
    <row r="37" spans="3:4" ht="30" customHeight="1">
      <c r="C37" s="48"/>
      <c r="D37" s="47"/>
    </row>
    <row r="38" spans="3:4" ht="30" customHeight="1">
      <c r="C38" s="49"/>
      <c r="D38" s="47"/>
    </row>
    <row r="39" spans="3:4" ht="30" customHeight="1">
      <c r="C39" s="49"/>
      <c r="D39" s="47"/>
    </row>
    <row r="40" spans="3:4" ht="30" customHeight="1">
      <c r="C40" s="49"/>
      <c r="D40" s="47"/>
    </row>
    <row r="41" spans="3:4" ht="30" customHeight="1">
      <c r="C41" s="49"/>
      <c r="D41" s="47"/>
    </row>
    <row r="42" spans="3:4" ht="30" customHeight="1">
      <c r="C42" s="48"/>
      <c r="D42" s="47"/>
    </row>
    <row r="43" spans="3:4" ht="30" customHeight="1">
      <c r="C43" s="49"/>
      <c r="D43" s="47"/>
    </row>
    <row r="44" spans="3:4" ht="30" customHeight="1">
      <c r="C44" s="49"/>
      <c r="D44" s="47"/>
    </row>
    <row r="45" spans="3:4" ht="30" customHeight="1">
      <c r="C45" s="49"/>
      <c r="D45" s="47"/>
    </row>
    <row r="46" spans="3:4" ht="30" customHeight="1">
      <c r="C46" s="49"/>
      <c r="D46" s="47"/>
    </row>
    <row r="47" spans="3:4" ht="30" customHeight="1">
      <c r="C47" s="47"/>
      <c r="D47" s="47"/>
    </row>
    <row r="48" spans="3:4" ht="30" customHeight="1">
      <c r="C48" s="47"/>
      <c r="D48" s="47"/>
    </row>
    <row r="49" spans="3:4" ht="30" customHeight="1">
      <c r="C49" s="47"/>
      <c r="D49" s="47"/>
    </row>
    <row r="50" spans="3:4" ht="30" customHeight="1">
      <c r="C50" s="47"/>
      <c r="D50" s="47"/>
    </row>
    <row r="51" spans="3:4" ht="30" customHeight="1">
      <c r="C51" s="47"/>
      <c r="D51" s="47"/>
    </row>
    <row r="52" spans="3:4" ht="30" customHeight="1">
      <c r="C52" s="47"/>
      <c r="D52" s="47"/>
    </row>
  </sheetData>
  <mergeCells count="15">
    <mergeCell ref="I4:AM4"/>
    <mergeCell ref="A18:AU18"/>
    <mergeCell ref="A17:AU17"/>
    <mergeCell ref="A16:AT16"/>
    <mergeCell ref="A2:AU2"/>
    <mergeCell ref="AN4:AS4"/>
    <mergeCell ref="AU4:AU5"/>
    <mergeCell ref="AT4:AT5"/>
    <mergeCell ref="A4:A5"/>
    <mergeCell ref="B4:B5"/>
    <mergeCell ref="C4:C5"/>
    <mergeCell ref="D4:D5"/>
    <mergeCell ref="F4:F5"/>
    <mergeCell ref="G4:H4"/>
    <mergeCell ref="E4:E5"/>
  </mergeCells>
  <pageMargins left="0.25" right="0.25" top="0.75" bottom="0.75" header="0.3" footer="0.3"/>
  <pageSetup paperSize="9" scale="41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</sheetPr>
  <dimension ref="A1:Y956"/>
  <sheetViews>
    <sheetView showGridLines="0" view="pageBreakPreview" topLeftCell="C37" zoomScaleSheetLayoutView="100" zoomScalePageLayoutView="75" workbookViewId="0">
      <selection activeCell="A63" sqref="A63:P63"/>
    </sheetView>
  </sheetViews>
  <sheetFormatPr defaultColWidth="9.140625" defaultRowHeight="16.5" customHeight="1"/>
  <cols>
    <col min="1" max="1" width="9.140625" style="83"/>
    <col min="2" max="2" width="44" style="83" customWidth="1"/>
    <col min="3" max="3" width="12.5703125" style="83" bestFit="1" customWidth="1"/>
    <col min="4" max="4" width="13.140625" style="90" bestFit="1" customWidth="1"/>
    <col min="5" max="6" width="6.42578125" style="83" bestFit="1" customWidth="1"/>
    <col min="7" max="7" width="13.140625" style="83" bestFit="1" customWidth="1"/>
    <col min="8" max="8" width="6.42578125" style="83" bestFit="1" customWidth="1"/>
    <col min="9" max="9" width="6.42578125" style="156" bestFit="1" customWidth="1"/>
    <col min="10" max="10" width="13.140625" style="83" bestFit="1" customWidth="1"/>
    <col min="11" max="12" width="6.42578125" style="83" bestFit="1" customWidth="1"/>
    <col min="13" max="13" width="13.140625" style="83" bestFit="1" customWidth="1"/>
    <col min="14" max="15" width="7.5703125" style="83" bestFit="1" customWidth="1"/>
    <col min="16" max="16" width="18" style="157" bestFit="1" customWidth="1"/>
    <col min="17" max="17" width="14.42578125" style="83" bestFit="1" customWidth="1"/>
    <col min="18" max="18" width="10.140625" style="83" bestFit="1" customWidth="1"/>
    <col min="19" max="19" width="11.85546875" style="83" bestFit="1" customWidth="1"/>
    <col min="20" max="20" width="10.140625" style="83" bestFit="1" customWidth="1"/>
    <col min="21" max="16384" width="9.140625" style="83"/>
  </cols>
  <sheetData>
    <row r="1" spans="1:25" ht="16.5" customHeight="1" thickBot="1">
      <c r="I1" s="83"/>
    </row>
    <row r="2" spans="1:25" ht="16.5" customHeight="1" thickBot="1">
      <c r="A2" s="193" t="s">
        <v>68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28"/>
      <c r="R2" s="128"/>
      <c r="S2" s="128"/>
      <c r="T2" s="128"/>
      <c r="U2" s="128"/>
      <c r="V2" s="128"/>
      <c r="W2" s="128"/>
      <c r="X2" s="128"/>
      <c r="Y2" s="128"/>
    </row>
    <row r="3" spans="1:25" ht="16.5" customHeight="1" thickBot="1">
      <c r="I3" s="83"/>
    </row>
    <row r="4" spans="1:25" ht="16.5" customHeight="1" thickBot="1">
      <c r="A4" s="96" t="s">
        <v>34</v>
      </c>
      <c r="B4" s="96" t="s">
        <v>35</v>
      </c>
      <c r="C4" s="96"/>
      <c r="D4" s="129" t="s">
        <v>1</v>
      </c>
      <c r="E4" s="97" t="s">
        <v>2</v>
      </c>
      <c r="F4" s="96" t="s">
        <v>3</v>
      </c>
      <c r="G4" s="96" t="s">
        <v>4</v>
      </c>
      <c r="H4" s="96" t="s">
        <v>5</v>
      </c>
      <c r="I4" s="97" t="s">
        <v>6</v>
      </c>
      <c r="J4" s="96" t="s">
        <v>7</v>
      </c>
      <c r="K4" s="96" t="s">
        <v>8</v>
      </c>
      <c r="L4" s="97" t="s">
        <v>122</v>
      </c>
      <c r="M4" s="96" t="s">
        <v>123</v>
      </c>
      <c r="N4" s="96" t="s">
        <v>124</v>
      </c>
      <c r="O4" s="96" t="s">
        <v>125</v>
      </c>
      <c r="P4" s="158" t="s">
        <v>9</v>
      </c>
    </row>
    <row r="5" spans="1:25" ht="16.5" customHeight="1">
      <c r="A5" s="1"/>
      <c r="B5" s="1"/>
      <c r="C5" s="1"/>
      <c r="D5" s="91"/>
      <c r="E5" s="87"/>
      <c r="F5" s="1"/>
      <c r="G5" s="1"/>
      <c r="H5" s="1"/>
      <c r="I5" s="87"/>
      <c r="J5" s="1"/>
      <c r="K5" s="1"/>
      <c r="L5" s="1"/>
      <c r="M5" s="1"/>
      <c r="N5" s="1"/>
      <c r="O5" s="1"/>
      <c r="P5" s="159"/>
    </row>
    <row r="6" spans="1:25" ht="16.5" customHeight="1">
      <c r="A6" s="83" t="s">
        <v>36</v>
      </c>
      <c r="B6" s="83" t="s">
        <v>38</v>
      </c>
      <c r="D6" s="130">
        <f>D62</f>
        <v>888861.75</v>
      </c>
      <c r="E6" s="130">
        <f t="shared" ref="E6:O6" si="0">E62</f>
        <v>0</v>
      </c>
      <c r="F6" s="130">
        <f t="shared" si="0"/>
        <v>0</v>
      </c>
      <c r="G6" s="130">
        <f t="shared" si="0"/>
        <v>654580.5</v>
      </c>
      <c r="H6" s="130">
        <f t="shared" si="0"/>
        <v>0</v>
      </c>
      <c r="I6" s="130">
        <f t="shared" si="0"/>
        <v>0</v>
      </c>
      <c r="J6" s="130">
        <f t="shared" si="0"/>
        <v>654580.5</v>
      </c>
      <c r="K6" s="130">
        <f t="shared" si="0"/>
        <v>0</v>
      </c>
      <c r="L6" s="130">
        <f t="shared" si="0"/>
        <v>0</v>
      </c>
      <c r="M6" s="130">
        <f t="shared" si="0"/>
        <v>654580.5</v>
      </c>
      <c r="N6" s="130">
        <f t="shared" si="0"/>
        <v>0</v>
      </c>
      <c r="O6" s="130">
        <f t="shared" si="0"/>
        <v>0</v>
      </c>
      <c r="P6" s="160">
        <f>SUM(D6:O6)</f>
        <v>2852603.25</v>
      </c>
      <c r="Q6" s="83" t="b">
        <f>P6=P62</f>
        <v>1</v>
      </c>
    </row>
    <row r="7" spans="1:25" ht="16.5" customHeight="1">
      <c r="A7" s="83" t="s">
        <v>37</v>
      </c>
      <c r="B7" s="83" t="s">
        <v>48</v>
      </c>
      <c r="D7" s="130">
        <v>0</v>
      </c>
      <c r="E7" s="131">
        <v>0</v>
      </c>
      <c r="F7" s="132">
        <v>0</v>
      </c>
      <c r="G7" s="132">
        <v>0</v>
      </c>
      <c r="H7" s="132">
        <v>0</v>
      </c>
      <c r="I7" s="131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60">
        <f>SUM(D7:O7)</f>
        <v>0</v>
      </c>
    </row>
    <row r="8" spans="1:25" ht="16.5" customHeight="1" thickBot="1">
      <c r="E8" s="88"/>
      <c r="I8" s="88"/>
      <c r="P8" s="160"/>
    </row>
    <row r="9" spans="1:25" ht="16.5" customHeight="1" thickBot="1">
      <c r="A9" s="194" t="s">
        <v>49</v>
      </c>
      <c r="B9" s="194"/>
      <c r="C9" s="133"/>
      <c r="D9" s="134">
        <f>SUM(D6:D7)</f>
        <v>888861.75</v>
      </c>
      <c r="E9" s="134">
        <f t="shared" ref="E9:P9" si="1">SUM(E6:E7)</f>
        <v>0</v>
      </c>
      <c r="F9" s="134">
        <f t="shared" si="1"/>
        <v>0</v>
      </c>
      <c r="G9" s="134">
        <f t="shared" si="1"/>
        <v>654580.5</v>
      </c>
      <c r="H9" s="134">
        <f t="shared" si="1"/>
        <v>0</v>
      </c>
      <c r="I9" s="134">
        <f t="shared" si="1"/>
        <v>0</v>
      </c>
      <c r="J9" s="134">
        <f t="shared" si="1"/>
        <v>654580.5</v>
      </c>
      <c r="K9" s="134">
        <f t="shared" si="1"/>
        <v>0</v>
      </c>
      <c r="L9" s="134">
        <f t="shared" si="1"/>
        <v>0</v>
      </c>
      <c r="M9" s="134">
        <f t="shared" si="1"/>
        <v>654580.5</v>
      </c>
      <c r="N9" s="134">
        <f t="shared" si="1"/>
        <v>0</v>
      </c>
      <c r="O9" s="134">
        <f t="shared" si="1"/>
        <v>0</v>
      </c>
      <c r="P9" s="161">
        <f t="shared" si="1"/>
        <v>2852603.25</v>
      </c>
    </row>
    <row r="10" spans="1:25" ht="16.5" customHeight="1" thickBot="1">
      <c r="E10" s="88"/>
      <c r="I10" s="88"/>
      <c r="P10" s="160"/>
    </row>
    <row r="11" spans="1:25" ht="16.5" customHeight="1" thickBot="1">
      <c r="A11" s="96" t="s">
        <v>0</v>
      </c>
      <c r="B11" s="96" t="s">
        <v>39</v>
      </c>
      <c r="C11" s="96"/>
      <c r="D11" s="129" t="s">
        <v>1</v>
      </c>
      <c r="E11" s="97" t="s">
        <v>2</v>
      </c>
      <c r="F11" s="129" t="s">
        <v>3</v>
      </c>
      <c r="G11" s="97" t="s">
        <v>4</v>
      </c>
      <c r="H11" s="129" t="s">
        <v>5</v>
      </c>
      <c r="I11" s="97" t="s">
        <v>6</v>
      </c>
      <c r="J11" s="129" t="s">
        <v>7</v>
      </c>
      <c r="K11" s="97" t="s">
        <v>8</v>
      </c>
      <c r="L11" s="129" t="s">
        <v>122</v>
      </c>
      <c r="M11" s="97" t="s">
        <v>123</v>
      </c>
      <c r="N11" s="129" t="s">
        <v>124</v>
      </c>
      <c r="O11" s="97" t="s">
        <v>125</v>
      </c>
      <c r="P11" s="158" t="s">
        <v>9</v>
      </c>
    </row>
    <row r="12" spans="1:25" ht="16.5" customHeight="1">
      <c r="A12" s="84"/>
      <c r="B12" s="84"/>
      <c r="C12" s="84"/>
      <c r="D12" s="135"/>
      <c r="E12" s="136"/>
      <c r="F12" s="84"/>
      <c r="G12" s="84"/>
      <c r="H12" s="84"/>
      <c r="I12" s="136"/>
      <c r="J12" s="84"/>
      <c r="K12" s="84"/>
      <c r="L12" s="84"/>
      <c r="M12" s="84"/>
      <c r="N12" s="84"/>
      <c r="O12" s="84"/>
      <c r="P12" s="162"/>
    </row>
    <row r="13" spans="1:25" ht="16.5" customHeight="1">
      <c r="A13" s="1" t="s">
        <v>10</v>
      </c>
      <c r="B13" s="1" t="s">
        <v>11</v>
      </c>
      <c r="C13" s="1"/>
      <c r="D13" s="135"/>
      <c r="E13" s="136"/>
      <c r="F13" s="84"/>
      <c r="G13" s="84"/>
      <c r="H13" s="84"/>
      <c r="I13" s="136"/>
      <c r="J13" s="84"/>
      <c r="K13" s="84"/>
      <c r="L13" s="84"/>
      <c r="M13" s="84"/>
      <c r="N13" s="84"/>
      <c r="O13" s="84"/>
      <c r="P13" s="162"/>
    </row>
    <row r="14" spans="1:25" ht="16.5" customHeight="1">
      <c r="A14" s="1" t="s">
        <v>12</v>
      </c>
      <c r="B14" s="1" t="s">
        <v>41</v>
      </c>
      <c r="C14" s="1"/>
      <c r="E14" s="88"/>
      <c r="I14" s="88"/>
      <c r="P14" s="160"/>
    </row>
    <row r="15" spans="1:25" ht="16.5" customHeight="1">
      <c r="A15" s="83" t="s">
        <v>13</v>
      </c>
      <c r="B15" s="83" t="s">
        <v>42</v>
      </c>
      <c r="D15" s="130">
        <f>(Plano_Trabalho_Equipe!I13/Plano_Trabalho_Equipe!E13)*3</f>
        <v>439380</v>
      </c>
      <c r="E15" s="131">
        <v>0</v>
      </c>
      <c r="F15" s="132">
        <v>0</v>
      </c>
      <c r="G15" s="132">
        <f>(Plano_Trabalho_Equipe!I13/Plano_Trabalho_Equipe!E13)*3</f>
        <v>439380</v>
      </c>
      <c r="H15" s="131">
        <v>0</v>
      </c>
      <c r="I15" s="131">
        <v>0</v>
      </c>
      <c r="J15" s="132">
        <f>(Plano_Trabalho_Equipe!I13/Plano_Trabalho_Equipe!E13)*3</f>
        <v>439380</v>
      </c>
      <c r="K15" s="131">
        <v>0</v>
      </c>
      <c r="L15" s="131">
        <v>0</v>
      </c>
      <c r="M15" s="132">
        <f>(Plano_Trabalho_Equipe!I13/Plano_Trabalho_Equipe!E13)*3</f>
        <v>439380</v>
      </c>
      <c r="N15" s="132">
        <v>0</v>
      </c>
      <c r="O15" s="131">
        <v>0</v>
      </c>
      <c r="P15" s="160">
        <f>SUM(D15:O15)</f>
        <v>1757520</v>
      </c>
      <c r="Q15" s="83" t="b">
        <f>P15=Plano_Trabalho_Equipe!I13</f>
        <v>1</v>
      </c>
    </row>
    <row r="16" spans="1:25" ht="16.5" customHeight="1">
      <c r="A16" s="83" t="s">
        <v>14</v>
      </c>
      <c r="B16" s="83" t="s">
        <v>84</v>
      </c>
      <c r="D16" s="130">
        <f>(Plano_Trabalho_Equipe!AO13/Plano_Trabalho_Equipe!E13)*3</f>
        <v>49143.6</v>
      </c>
      <c r="E16" s="131">
        <v>0</v>
      </c>
      <c r="F16" s="132">
        <v>0</v>
      </c>
      <c r="G16" s="132">
        <f>(Plano_Trabalho_Equipe!AO13/Plano_Trabalho_Equipe!E13)*3</f>
        <v>49143.6</v>
      </c>
      <c r="H16" s="131">
        <v>0</v>
      </c>
      <c r="I16" s="131">
        <v>0</v>
      </c>
      <c r="J16" s="132">
        <f>(Plano_Trabalho_Equipe!AO13/Plano_Trabalho_Equipe!E13)*3</f>
        <v>49143.6</v>
      </c>
      <c r="K16" s="131">
        <v>0</v>
      </c>
      <c r="L16" s="131">
        <v>0</v>
      </c>
      <c r="M16" s="131">
        <f>(Plano_Trabalho_Equipe!AO13/Plano_Trabalho_Equipe!E13)*3</f>
        <v>49143.6</v>
      </c>
      <c r="N16" s="132">
        <v>0</v>
      </c>
      <c r="O16" s="131">
        <v>0</v>
      </c>
      <c r="P16" s="160">
        <f t="shared" ref="P16:P17" si="2">SUM(D16:O16)</f>
        <v>196574.4</v>
      </c>
      <c r="Q16" s="83" t="b">
        <f>Plano_Trabalho_Receita_Despesa!P16=Plano_Trabalho_Equipe!AO13</f>
        <v>1</v>
      </c>
    </row>
    <row r="17" spans="1:17" ht="16.5" customHeight="1">
      <c r="A17" s="83" t="s">
        <v>83</v>
      </c>
      <c r="B17" s="83" t="s">
        <v>85</v>
      </c>
      <c r="D17" s="130">
        <f>(Plano_Trabalho_Equipe!AQ13/Plano_Trabalho_Equipe!E13)*3</f>
        <v>51770.399999999994</v>
      </c>
      <c r="E17" s="131">
        <v>0</v>
      </c>
      <c r="F17" s="132">
        <v>0</v>
      </c>
      <c r="G17" s="132">
        <f>(Plano_Trabalho_Equipe!AQ13/Plano_Trabalho_Equipe!E13)*3</f>
        <v>51770.399999999994</v>
      </c>
      <c r="H17" s="131">
        <v>0</v>
      </c>
      <c r="I17" s="131">
        <v>0</v>
      </c>
      <c r="J17" s="132">
        <f>(Plano_Trabalho_Equipe!AQ13/Plano_Trabalho_Equipe!E13)*3</f>
        <v>51770.399999999994</v>
      </c>
      <c r="K17" s="131">
        <v>0</v>
      </c>
      <c r="L17" s="131">
        <v>0</v>
      </c>
      <c r="M17" s="131">
        <f>(Plano_Trabalho_Equipe!AQ13/Plano_Trabalho_Equipe!E13)*3</f>
        <v>51770.399999999994</v>
      </c>
      <c r="N17" s="132">
        <v>0</v>
      </c>
      <c r="O17" s="131">
        <v>0</v>
      </c>
      <c r="P17" s="160">
        <f t="shared" si="2"/>
        <v>207081.59999999998</v>
      </c>
      <c r="Q17" s="132" t="b">
        <f>P17=Plano_Trabalho_Equipe!AQ13</f>
        <v>1</v>
      </c>
    </row>
    <row r="18" spans="1:17" ht="16.5" customHeight="1">
      <c r="A18" s="85"/>
      <c r="B18" s="137" t="s">
        <v>43</v>
      </c>
      <c r="C18" s="137"/>
      <c r="D18" s="138">
        <f>SUM(D15:D17)</f>
        <v>540294</v>
      </c>
      <c r="E18" s="138">
        <f t="shared" ref="E18:P18" si="3">SUM(E15:E17)</f>
        <v>0</v>
      </c>
      <c r="F18" s="138">
        <f t="shared" si="3"/>
        <v>0</v>
      </c>
      <c r="G18" s="138">
        <f t="shared" si="3"/>
        <v>540294</v>
      </c>
      <c r="H18" s="138">
        <f t="shared" si="3"/>
        <v>0</v>
      </c>
      <c r="I18" s="138">
        <f t="shared" si="3"/>
        <v>0</v>
      </c>
      <c r="J18" s="138">
        <f t="shared" si="3"/>
        <v>540294</v>
      </c>
      <c r="K18" s="138">
        <f t="shared" si="3"/>
        <v>0</v>
      </c>
      <c r="L18" s="138">
        <f t="shared" si="3"/>
        <v>0</v>
      </c>
      <c r="M18" s="138">
        <f t="shared" si="3"/>
        <v>540294</v>
      </c>
      <c r="N18" s="138">
        <f t="shared" si="3"/>
        <v>0</v>
      </c>
      <c r="O18" s="138">
        <f t="shared" si="3"/>
        <v>0</v>
      </c>
      <c r="P18" s="163">
        <f t="shared" si="3"/>
        <v>2161176</v>
      </c>
    </row>
    <row r="19" spans="1:17" ht="16.5" customHeight="1">
      <c r="B19" s="1"/>
      <c r="C19" s="1"/>
      <c r="D19" s="130"/>
      <c r="E19" s="131"/>
      <c r="F19" s="132"/>
      <c r="G19" s="132"/>
      <c r="H19" s="132"/>
      <c r="I19" s="131"/>
      <c r="J19" s="132"/>
      <c r="K19" s="132"/>
      <c r="L19" s="132"/>
      <c r="M19" s="132"/>
      <c r="N19" s="132"/>
      <c r="O19" s="132"/>
      <c r="P19" s="160"/>
    </row>
    <row r="20" spans="1:17" ht="16.5" customHeight="1">
      <c r="A20" s="1" t="s">
        <v>16</v>
      </c>
      <c r="B20" s="1" t="s">
        <v>17</v>
      </c>
      <c r="C20" s="1"/>
      <c r="D20" s="130"/>
      <c r="E20" s="131"/>
      <c r="F20" s="132"/>
      <c r="G20" s="132"/>
      <c r="H20" s="132"/>
      <c r="I20" s="131"/>
      <c r="J20" s="132"/>
      <c r="K20" s="132"/>
      <c r="L20" s="132"/>
      <c r="M20" s="132"/>
      <c r="N20" s="132"/>
      <c r="O20" s="132"/>
      <c r="P20" s="160"/>
    </row>
    <row r="21" spans="1:17" ht="16.5" customHeight="1">
      <c r="A21" s="83" t="s">
        <v>18</v>
      </c>
      <c r="B21" s="83" t="s">
        <v>119</v>
      </c>
      <c r="D21" s="130">
        <f>(Plano_Trabalho_Equipe!O13/Plano_Trabalho_Equipe!E13)*3</f>
        <v>78276</v>
      </c>
      <c r="E21" s="132">
        <v>0</v>
      </c>
      <c r="F21" s="132">
        <v>0</v>
      </c>
      <c r="G21" s="132">
        <f>(Plano_Trabalho_Equipe!O13/Plano_Trabalho_Equipe!E13)*3</f>
        <v>78276</v>
      </c>
      <c r="H21" s="132">
        <v>0</v>
      </c>
      <c r="I21" s="132">
        <v>0</v>
      </c>
      <c r="J21" s="132">
        <f>(Plano_Trabalho_Equipe!O13/Plano_Trabalho_Equipe!E13)*3</f>
        <v>78276</v>
      </c>
      <c r="K21" s="132">
        <v>0</v>
      </c>
      <c r="L21" s="132">
        <v>0</v>
      </c>
      <c r="M21" s="132">
        <f>(Plano_Trabalho_Equipe!O13/Plano_Trabalho_Equipe!E13)*3</f>
        <v>78276</v>
      </c>
      <c r="N21" s="132">
        <v>0</v>
      </c>
      <c r="O21" s="132">
        <v>0</v>
      </c>
      <c r="P21" s="160">
        <f>SUM(D21:O21)</f>
        <v>313104</v>
      </c>
      <c r="Q21" s="132" t="b">
        <f>P21=Plano_Trabalho_Equipe!O13</f>
        <v>1</v>
      </c>
    </row>
    <row r="22" spans="1:17" ht="16.5" customHeight="1">
      <c r="A22" s="83" t="s">
        <v>19</v>
      </c>
      <c r="B22" s="83" t="s">
        <v>95</v>
      </c>
      <c r="D22" s="130">
        <f>(Plano_Trabalho_Equipe!J13/Plano_Trabalho_Equipe!E13)*3</f>
        <v>0</v>
      </c>
      <c r="E22" s="132">
        <v>0</v>
      </c>
      <c r="F22" s="132">
        <v>0</v>
      </c>
      <c r="G22" s="132">
        <f>(Plano_Trabalho_Equipe!J13/Plano_Trabalho_Equipe!E13)*3</f>
        <v>0</v>
      </c>
      <c r="H22" s="132">
        <v>0</v>
      </c>
      <c r="I22" s="132">
        <v>0</v>
      </c>
      <c r="J22" s="132">
        <f>(Plano_Trabalho_Equipe!J13/Plano_Trabalho_Equipe!E13)*3</f>
        <v>0</v>
      </c>
      <c r="K22" s="132">
        <v>0</v>
      </c>
      <c r="L22" s="132">
        <v>0</v>
      </c>
      <c r="M22" s="132">
        <f>(Plano_Trabalho_Equipe!J13/Plano_Trabalho_Equipe!E13)*3</f>
        <v>0</v>
      </c>
      <c r="N22" s="132">
        <v>0</v>
      </c>
      <c r="O22" s="132">
        <v>0</v>
      </c>
      <c r="P22" s="160">
        <f t="shared" ref="P22:P34" si="4">SUM(D22:O22)</f>
        <v>0</v>
      </c>
      <c r="Q22" s="132"/>
    </row>
    <row r="23" spans="1:17" ht="16.5" customHeight="1">
      <c r="A23" s="83" t="s">
        <v>20</v>
      </c>
      <c r="B23" s="83" t="s">
        <v>96</v>
      </c>
      <c r="D23" s="130">
        <f>(Plano_Trabalho_Equipe!L13/Plano_Trabalho_Equipe!E13)*3</f>
        <v>0</v>
      </c>
      <c r="E23" s="132">
        <v>0</v>
      </c>
      <c r="F23" s="132">
        <v>0</v>
      </c>
      <c r="G23" s="132">
        <f>(Plano_Trabalho_Equipe!L13/Plano_Trabalho_Equipe!E13)*3</f>
        <v>0</v>
      </c>
      <c r="H23" s="132">
        <v>0</v>
      </c>
      <c r="I23" s="132">
        <v>0</v>
      </c>
      <c r="J23" s="132">
        <f>(Plano_Trabalho_Equipe!L13/Plano_Trabalho_Equipe!E13)*3</f>
        <v>0</v>
      </c>
      <c r="K23" s="132">
        <v>0</v>
      </c>
      <c r="L23" s="132">
        <v>0</v>
      </c>
      <c r="M23" s="132">
        <f>(Plano_Trabalho_Equipe!L13/Plano_Trabalho_Equipe!E13)*3</f>
        <v>0</v>
      </c>
      <c r="N23" s="132">
        <v>0</v>
      </c>
      <c r="O23" s="132">
        <v>0</v>
      </c>
      <c r="P23" s="160">
        <f t="shared" si="4"/>
        <v>0</v>
      </c>
    </row>
    <row r="24" spans="1:17" ht="25.5">
      <c r="A24" s="83" t="s">
        <v>21</v>
      </c>
      <c r="B24" s="139" t="s">
        <v>22</v>
      </c>
      <c r="C24" s="139"/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60">
        <f t="shared" si="4"/>
        <v>0</v>
      </c>
    </row>
    <row r="25" spans="1:17" ht="16.5" customHeight="1">
      <c r="A25" s="83" t="s">
        <v>23</v>
      </c>
      <c r="B25" s="83" t="s">
        <v>97</v>
      </c>
      <c r="D25" s="130">
        <f>(Plano_Trabalho_Equipe!P13/Plano_Trabalho_Equipe!E13)*3</f>
        <v>0</v>
      </c>
      <c r="E25" s="132">
        <v>0</v>
      </c>
      <c r="F25" s="132">
        <v>0</v>
      </c>
      <c r="G25" s="132">
        <f>(Plano_Trabalho_Equipe!P13/Plano_Trabalho_Equipe!E13)*3</f>
        <v>0</v>
      </c>
      <c r="H25" s="132">
        <v>0</v>
      </c>
      <c r="I25" s="132">
        <v>0</v>
      </c>
      <c r="J25" s="132">
        <f>(Plano_Trabalho_Equipe!P13/Plano_Trabalho_Equipe!E13)*3</f>
        <v>0</v>
      </c>
      <c r="K25" s="132">
        <v>0</v>
      </c>
      <c r="L25" s="132">
        <v>0</v>
      </c>
      <c r="M25" s="132">
        <f>(Plano_Trabalho_Equipe!P13/Plano_Trabalho_Equipe!E13)*3</f>
        <v>0</v>
      </c>
      <c r="N25" s="132">
        <v>0</v>
      </c>
      <c r="O25" s="132">
        <v>0</v>
      </c>
      <c r="P25" s="160">
        <f t="shared" si="4"/>
        <v>0</v>
      </c>
    </row>
    <row r="26" spans="1:17" ht="16.5" customHeight="1">
      <c r="A26" s="83" t="s">
        <v>24</v>
      </c>
      <c r="B26" s="83" t="s">
        <v>25</v>
      </c>
      <c r="D26" s="130">
        <f>(Plano_Trabalho_Equipe!W13/Plano_Trabalho_Equipe!E13)*3</f>
        <v>0</v>
      </c>
      <c r="E26" s="132">
        <v>0</v>
      </c>
      <c r="F26" s="132">
        <v>0</v>
      </c>
      <c r="G26" s="132">
        <f>(Plano_Trabalho_Equipe!W13/Plano_Trabalho_Equipe!E13)*3</f>
        <v>0</v>
      </c>
      <c r="H26" s="132">
        <v>0</v>
      </c>
      <c r="I26" s="132">
        <v>0</v>
      </c>
      <c r="J26" s="132">
        <f>(Plano_Trabalho_Equipe!W13/Plano_Trabalho_Equipe!E13)*3</f>
        <v>0</v>
      </c>
      <c r="K26" s="132">
        <v>0</v>
      </c>
      <c r="L26" s="132">
        <v>0</v>
      </c>
      <c r="M26" s="132">
        <f>(Plano_Trabalho_Equipe!W13/Plano_Trabalho_Equipe!E13)*3</f>
        <v>0</v>
      </c>
      <c r="N26" s="132">
        <v>0</v>
      </c>
      <c r="O26" s="132">
        <v>0</v>
      </c>
      <c r="P26" s="160">
        <f t="shared" si="4"/>
        <v>0</v>
      </c>
    </row>
    <row r="27" spans="1:17" ht="16.5" customHeight="1">
      <c r="A27" s="83" t="s">
        <v>26</v>
      </c>
      <c r="B27" s="83" t="s">
        <v>27</v>
      </c>
      <c r="D27" s="130">
        <f>(Plano_Trabalho_Equipe!S13/Plano_Trabalho_Equipe!E13)*3</f>
        <v>0</v>
      </c>
      <c r="E27" s="132">
        <v>0</v>
      </c>
      <c r="F27" s="132">
        <v>0</v>
      </c>
      <c r="G27" s="132">
        <f>(Plano_Trabalho_Equipe!S13/Plano_Trabalho_Equipe!E13)*3</f>
        <v>0</v>
      </c>
      <c r="H27" s="132">
        <v>0</v>
      </c>
      <c r="I27" s="132">
        <v>0</v>
      </c>
      <c r="J27" s="132">
        <f>(Plano_Trabalho_Equipe!S13/Plano_Trabalho_Equipe!E13)*3</f>
        <v>0</v>
      </c>
      <c r="K27" s="132">
        <v>0</v>
      </c>
      <c r="L27" s="132">
        <v>0</v>
      </c>
      <c r="M27" s="132">
        <f>(Plano_Trabalho_Equipe!S13/Plano_Trabalho_Equipe!E13)*3</f>
        <v>0</v>
      </c>
      <c r="N27" s="132">
        <v>0</v>
      </c>
      <c r="O27" s="132">
        <v>0</v>
      </c>
      <c r="P27" s="160">
        <f t="shared" si="4"/>
        <v>0</v>
      </c>
    </row>
    <row r="28" spans="1:17" ht="16.5" customHeight="1">
      <c r="A28" s="83" t="s">
        <v>28</v>
      </c>
      <c r="B28" s="83" t="s">
        <v>117</v>
      </c>
      <c r="D28" s="130">
        <f>(Plano_Trabalho_Equipe!U13/Plano_Trabalho_Equipe!E13)*3</f>
        <v>4000.0000000000005</v>
      </c>
      <c r="E28" s="132">
        <v>0</v>
      </c>
      <c r="F28" s="132">
        <v>0</v>
      </c>
      <c r="G28" s="130">
        <f>(Plano_Trabalho_Equipe!U13/Plano_Trabalho_Equipe!E13)*3</f>
        <v>4000.0000000000005</v>
      </c>
      <c r="H28" s="132">
        <v>0</v>
      </c>
      <c r="I28" s="132">
        <v>0</v>
      </c>
      <c r="J28" s="130">
        <f>(Plano_Trabalho_Equipe!U13/Plano_Trabalho_Equipe!E13)*3</f>
        <v>4000.0000000000005</v>
      </c>
      <c r="K28" s="132">
        <v>0</v>
      </c>
      <c r="L28" s="132">
        <v>0</v>
      </c>
      <c r="M28" s="132">
        <f>(Plano_Trabalho_Equipe!U13/Plano_Trabalho_Equipe!E13)*3</f>
        <v>4000.0000000000005</v>
      </c>
      <c r="N28" s="132">
        <v>0</v>
      </c>
      <c r="O28" s="132">
        <v>0</v>
      </c>
      <c r="P28" s="160">
        <f t="shared" si="4"/>
        <v>16000.000000000002</v>
      </c>
      <c r="Q28" s="83" t="b">
        <f>P28=Plano_Trabalho_Equipe!U13</f>
        <v>1</v>
      </c>
    </row>
    <row r="29" spans="1:17" ht="16.5" customHeight="1">
      <c r="A29" s="83" t="s">
        <v>29</v>
      </c>
      <c r="B29" s="83" t="s">
        <v>30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0</v>
      </c>
      <c r="N29" s="130">
        <v>0</v>
      </c>
      <c r="O29" s="130">
        <v>0</v>
      </c>
      <c r="P29" s="160">
        <f t="shared" si="4"/>
        <v>0</v>
      </c>
    </row>
    <row r="30" spans="1:17" ht="16.5" customHeight="1">
      <c r="A30" s="83" t="s">
        <v>31</v>
      </c>
      <c r="B30" s="83" t="s">
        <v>32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0">
        <v>0</v>
      </c>
      <c r="O30" s="130">
        <v>0</v>
      </c>
      <c r="P30" s="160">
        <f t="shared" si="4"/>
        <v>0</v>
      </c>
    </row>
    <row r="31" spans="1:17" ht="16.5" customHeight="1">
      <c r="A31" s="83" t="s">
        <v>82</v>
      </c>
      <c r="B31" s="83" t="s">
        <v>98</v>
      </c>
      <c r="C31" s="88"/>
      <c r="D31" s="130">
        <f>(Plano_Trabalho_Equipe!AE13/Plano_Trabalho_Equipe!E13)*3</f>
        <v>0</v>
      </c>
      <c r="E31" s="132">
        <v>0</v>
      </c>
      <c r="F31" s="132">
        <v>0</v>
      </c>
      <c r="G31" s="132">
        <f>(Plano_Trabalho_Equipe!AE13/Plano_Trabalho_Equipe!E13)*3</f>
        <v>0</v>
      </c>
      <c r="H31" s="132">
        <v>0</v>
      </c>
      <c r="I31" s="132">
        <v>0</v>
      </c>
      <c r="J31" s="132">
        <f>(Plano_Trabalho_Equipe!AE13/Plano_Trabalho_Equipe!E13)*3</f>
        <v>0</v>
      </c>
      <c r="K31" s="132">
        <v>0</v>
      </c>
      <c r="L31" s="132">
        <v>0</v>
      </c>
      <c r="M31" s="132">
        <f>(Plano_Trabalho_Equipe!AE13/Plano_Trabalho_Equipe!E13)*3</f>
        <v>0</v>
      </c>
      <c r="N31" s="132">
        <v>0</v>
      </c>
      <c r="O31" s="132">
        <v>0</v>
      </c>
      <c r="P31" s="160">
        <f t="shared" si="4"/>
        <v>0</v>
      </c>
    </row>
    <row r="32" spans="1:17" ht="16.5" customHeight="1">
      <c r="A32" s="83" t="s">
        <v>89</v>
      </c>
      <c r="B32" s="83" t="s">
        <v>180</v>
      </c>
      <c r="C32" s="88"/>
      <c r="D32" s="130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60">
        <f t="shared" si="4"/>
        <v>0</v>
      </c>
    </row>
    <row r="33" spans="1:18" ht="16.5" customHeight="1">
      <c r="A33" s="83" t="s">
        <v>101</v>
      </c>
      <c r="B33" s="83" t="s">
        <v>178</v>
      </c>
      <c r="C33" s="88"/>
      <c r="D33" s="130">
        <v>0</v>
      </c>
      <c r="E33" s="132">
        <v>0</v>
      </c>
      <c r="F33" s="132">
        <v>0</v>
      </c>
      <c r="G33" s="130">
        <v>0</v>
      </c>
      <c r="H33" s="132">
        <v>0</v>
      </c>
      <c r="I33" s="132">
        <v>0</v>
      </c>
      <c r="J33" s="130">
        <v>0</v>
      </c>
      <c r="K33" s="132">
        <v>0</v>
      </c>
      <c r="L33" s="132">
        <v>0</v>
      </c>
      <c r="M33" s="130">
        <v>0</v>
      </c>
      <c r="N33" s="132">
        <v>0</v>
      </c>
      <c r="O33" s="132">
        <v>0</v>
      </c>
      <c r="P33" s="160">
        <f t="shared" si="4"/>
        <v>0</v>
      </c>
      <c r="Q33" s="183"/>
    </row>
    <row r="34" spans="1:18" ht="16.5" customHeight="1">
      <c r="A34" s="83" t="s">
        <v>116</v>
      </c>
      <c r="B34" s="83" t="s">
        <v>114</v>
      </c>
      <c r="C34" s="88"/>
      <c r="D34" s="130">
        <f>(Plano_Trabalho_Equipe!AK13/Plano_Trabalho_Equipe!E13)*3</f>
        <v>840</v>
      </c>
      <c r="E34" s="132">
        <v>0</v>
      </c>
      <c r="F34" s="132">
        <v>0</v>
      </c>
      <c r="G34" s="131">
        <f>(Plano_Trabalho_Equipe!AK13/Plano_Trabalho_Equipe!E13)*3</f>
        <v>840</v>
      </c>
      <c r="H34" s="132">
        <v>0</v>
      </c>
      <c r="I34" s="132">
        <v>0</v>
      </c>
      <c r="J34" s="131">
        <f>(Plano_Trabalho_Equipe!AK13/Plano_Trabalho_Equipe!E13)*3</f>
        <v>840</v>
      </c>
      <c r="K34" s="132">
        <v>0</v>
      </c>
      <c r="L34" s="132">
        <v>0</v>
      </c>
      <c r="M34" s="132">
        <f>(Plano_Trabalho_Equipe!AK13/Plano_Trabalho_Equipe!E13)*3</f>
        <v>840</v>
      </c>
      <c r="N34" s="132">
        <v>0</v>
      </c>
      <c r="O34" s="132">
        <v>0</v>
      </c>
      <c r="P34" s="160">
        <f t="shared" si="4"/>
        <v>3360</v>
      </c>
      <c r="Q34" s="83" t="b">
        <f>P34=Plano_Trabalho_Equipe!AK13</f>
        <v>1</v>
      </c>
    </row>
    <row r="35" spans="1:18" ht="16.5" customHeight="1">
      <c r="A35" s="86"/>
      <c r="B35" s="140" t="s">
        <v>44</v>
      </c>
      <c r="C35" s="140"/>
      <c r="D35" s="141">
        <f>SUM(D21:D34)</f>
        <v>83116</v>
      </c>
      <c r="E35" s="141">
        <f t="shared" ref="E35:P35" si="5">SUM(E21:E34)</f>
        <v>0</v>
      </c>
      <c r="F35" s="141">
        <f t="shared" si="5"/>
        <v>0</v>
      </c>
      <c r="G35" s="141">
        <f t="shared" si="5"/>
        <v>83116</v>
      </c>
      <c r="H35" s="141">
        <f t="shared" si="5"/>
        <v>0</v>
      </c>
      <c r="I35" s="141">
        <f t="shared" si="5"/>
        <v>0</v>
      </c>
      <c r="J35" s="141">
        <f t="shared" si="5"/>
        <v>83116</v>
      </c>
      <c r="K35" s="141">
        <f t="shared" si="5"/>
        <v>0</v>
      </c>
      <c r="L35" s="141">
        <f t="shared" si="5"/>
        <v>0</v>
      </c>
      <c r="M35" s="141">
        <f t="shared" si="5"/>
        <v>83116</v>
      </c>
      <c r="N35" s="141">
        <f t="shared" si="5"/>
        <v>0</v>
      </c>
      <c r="O35" s="141">
        <f t="shared" si="5"/>
        <v>0</v>
      </c>
      <c r="P35" s="164">
        <f t="shared" si="5"/>
        <v>332464</v>
      </c>
    </row>
    <row r="36" spans="1:18" ht="16.5" customHeight="1">
      <c r="D36" s="130"/>
      <c r="E36" s="131"/>
      <c r="F36" s="132"/>
      <c r="G36" s="132"/>
      <c r="H36" s="132"/>
      <c r="I36" s="131"/>
      <c r="J36" s="132"/>
      <c r="K36" s="132"/>
      <c r="L36" s="132"/>
      <c r="M36" s="132"/>
      <c r="N36" s="132"/>
      <c r="O36" s="132"/>
      <c r="P36" s="160"/>
    </row>
    <row r="37" spans="1:18" ht="16.5" customHeight="1">
      <c r="A37" s="85"/>
      <c r="B37" s="137" t="s">
        <v>15</v>
      </c>
      <c r="C37" s="137"/>
      <c r="D37" s="138">
        <f>D18+D35</f>
        <v>623410</v>
      </c>
      <c r="E37" s="138">
        <f t="shared" ref="E37:P37" si="6">E18+E35</f>
        <v>0</v>
      </c>
      <c r="F37" s="138">
        <f t="shared" si="6"/>
        <v>0</v>
      </c>
      <c r="G37" s="138">
        <f t="shared" si="6"/>
        <v>623410</v>
      </c>
      <c r="H37" s="138">
        <f t="shared" si="6"/>
        <v>0</v>
      </c>
      <c r="I37" s="138">
        <f t="shared" si="6"/>
        <v>0</v>
      </c>
      <c r="J37" s="138">
        <f t="shared" si="6"/>
        <v>623410</v>
      </c>
      <c r="K37" s="138">
        <f t="shared" si="6"/>
        <v>0</v>
      </c>
      <c r="L37" s="138">
        <f t="shared" si="6"/>
        <v>0</v>
      </c>
      <c r="M37" s="138">
        <f t="shared" si="6"/>
        <v>623410</v>
      </c>
      <c r="N37" s="138">
        <f t="shared" si="6"/>
        <v>0</v>
      </c>
      <c r="O37" s="138">
        <f t="shared" si="6"/>
        <v>0</v>
      </c>
      <c r="P37" s="163">
        <f t="shared" si="6"/>
        <v>2493640</v>
      </c>
      <c r="Q37" s="132" t="b">
        <f>P37=Plano_Trabalho_Equipe!AU13</f>
        <v>1</v>
      </c>
    </row>
    <row r="38" spans="1:18" ht="16.5" customHeight="1">
      <c r="D38" s="130"/>
      <c r="E38" s="131"/>
      <c r="F38" s="132"/>
      <c r="G38" s="132"/>
      <c r="H38" s="132"/>
      <c r="I38" s="131"/>
      <c r="J38" s="132"/>
      <c r="K38" s="132"/>
      <c r="L38" s="132"/>
      <c r="M38" s="132"/>
      <c r="N38" s="132"/>
      <c r="O38" s="132"/>
      <c r="P38" s="160"/>
      <c r="R38" s="132"/>
    </row>
    <row r="39" spans="1:18" ht="16.5" customHeight="1">
      <c r="A39" s="1" t="s">
        <v>33</v>
      </c>
      <c r="B39" s="1" t="s">
        <v>47</v>
      </c>
      <c r="D39" s="130"/>
      <c r="E39" s="131"/>
      <c r="F39" s="132"/>
      <c r="G39" s="132"/>
      <c r="H39" s="132"/>
      <c r="I39" s="131"/>
      <c r="J39" s="132"/>
      <c r="K39" s="132"/>
      <c r="L39" s="132"/>
      <c r="M39" s="132"/>
      <c r="N39" s="132"/>
      <c r="O39" s="132"/>
      <c r="P39" s="160"/>
    </row>
    <row r="40" spans="1:18" ht="16.5" customHeight="1">
      <c r="A40" s="1" t="s">
        <v>144</v>
      </c>
      <c r="B40" s="1" t="s">
        <v>143</v>
      </c>
      <c r="C40" s="1" t="s">
        <v>76</v>
      </c>
      <c r="D40" s="130"/>
      <c r="E40" s="131"/>
      <c r="F40" s="132"/>
      <c r="G40" s="132"/>
      <c r="H40" s="132"/>
      <c r="I40" s="131"/>
      <c r="J40" s="132"/>
      <c r="K40" s="132"/>
      <c r="L40" s="132"/>
      <c r="M40" s="132"/>
      <c r="N40" s="132"/>
      <c r="O40" s="132"/>
      <c r="P40" s="160"/>
    </row>
    <row r="41" spans="1:18" ht="16.5" customHeight="1">
      <c r="A41" s="83" t="s">
        <v>105</v>
      </c>
      <c r="B41" s="98" t="s">
        <v>104</v>
      </c>
      <c r="C41" s="1">
        <v>0</v>
      </c>
      <c r="D41" s="130">
        <v>0</v>
      </c>
      <c r="E41" s="130">
        <v>0</v>
      </c>
      <c r="F41" s="130">
        <v>0</v>
      </c>
      <c r="G41" s="130">
        <v>0</v>
      </c>
      <c r="H41" s="130">
        <v>0</v>
      </c>
      <c r="I41" s="130">
        <v>0</v>
      </c>
      <c r="J41" s="130">
        <v>0</v>
      </c>
      <c r="K41" s="130">
        <v>0</v>
      </c>
      <c r="L41" s="130">
        <v>0</v>
      </c>
      <c r="M41" s="130">
        <v>0</v>
      </c>
      <c r="N41" s="130">
        <v>0</v>
      </c>
      <c r="O41" s="130">
        <v>0</v>
      </c>
      <c r="P41" s="160">
        <f>SUM(D41:O41)</f>
        <v>0</v>
      </c>
    </row>
    <row r="42" spans="1:18" ht="16.5" customHeight="1">
      <c r="A42" s="83" t="s">
        <v>145</v>
      </c>
      <c r="B42" s="98" t="s">
        <v>158</v>
      </c>
      <c r="C42" s="1">
        <v>0</v>
      </c>
      <c r="D42" s="130">
        <v>0</v>
      </c>
      <c r="E42" s="130">
        <v>0</v>
      </c>
      <c r="F42" s="130">
        <v>0</v>
      </c>
      <c r="G42" s="130">
        <v>0</v>
      </c>
      <c r="H42" s="130">
        <v>0</v>
      </c>
      <c r="I42" s="130">
        <v>0</v>
      </c>
      <c r="J42" s="130">
        <v>0</v>
      </c>
      <c r="K42" s="130">
        <v>0</v>
      </c>
      <c r="L42" s="130">
        <v>0</v>
      </c>
      <c r="M42" s="130">
        <v>0</v>
      </c>
      <c r="N42" s="130">
        <v>0</v>
      </c>
      <c r="O42" s="130">
        <v>0</v>
      </c>
      <c r="P42" s="160">
        <f t="shared" ref="P42:P53" si="7">SUM(D42:O42)</f>
        <v>0</v>
      </c>
    </row>
    <row r="43" spans="1:18" ht="16.5" customHeight="1">
      <c r="A43" s="87" t="s">
        <v>106</v>
      </c>
      <c r="B43" s="87" t="s">
        <v>156</v>
      </c>
      <c r="C43" s="1" t="s">
        <v>76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60"/>
    </row>
    <row r="44" spans="1:18" ht="16.5" customHeight="1">
      <c r="A44" s="88" t="s">
        <v>108</v>
      </c>
      <c r="B44" s="78" t="str">
        <f>'Plano Trabalho Bens'!B4</f>
        <v>Notebook</v>
      </c>
      <c r="C44" s="142">
        <f>'Plano Trabalho Bens'!C4</f>
        <v>20</v>
      </c>
      <c r="D44" s="131">
        <f>'Plano Trabalho Bens'!E4</f>
        <v>59000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31">
        <v>0</v>
      </c>
      <c r="L44" s="131">
        <v>0</v>
      </c>
      <c r="M44" s="131">
        <v>0</v>
      </c>
      <c r="N44" s="131">
        <v>0</v>
      </c>
      <c r="O44" s="131">
        <v>0</v>
      </c>
      <c r="P44" s="160">
        <f t="shared" si="7"/>
        <v>59000</v>
      </c>
      <c r="Q44" s="132" t="b">
        <f>P44='Plano Trabalho Bens'!E4</f>
        <v>1</v>
      </c>
    </row>
    <row r="45" spans="1:18" ht="16.5" customHeight="1">
      <c r="A45" s="1" t="s">
        <v>150</v>
      </c>
      <c r="B45" s="1" t="s">
        <v>151</v>
      </c>
      <c r="C45" s="1" t="s">
        <v>76</v>
      </c>
      <c r="D45" s="143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60">
        <f t="shared" si="7"/>
        <v>0</v>
      </c>
    </row>
    <row r="46" spans="1:18" ht="16.5" customHeight="1">
      <c r="A46" s="83" t="s">
        <v>138</v>
      </c>
      <c r="B46" s="98" t="str">
        <f>Plano_Trabalho_Equipe!B6</f>
        <v>Supervisor</v>
      </c>
      <c r="C46" s="144">
        <f>DIÁRIAS!F5</f>
        <v>75</v>
      </c>
      <c r="D46" s="143">
        <f>DIÁRIAS!H5</f>
        <v>12825</v>
      </c>
      <c r="E46" s="130">
        <v>0</v>
      </c>
      <c r="F46" s="130">
        <v>0</v>
      </c>
      <c r="G46" s="143">
        <f>('[1]DIÁRIAS ACOMP. PEDAGÓGICO'!H10/20)*0</f>
        <v>0</v>
      </c>
      <c r="H46" s="130">
        <v>0</v>
      </c>
      <c r="I46" s="130">
        <v>0</v>
      </c>
      <c r="J46" s="130">
        <v>0</v>
      </c>
      <c r="K46" s="143">
        <f>('[1]DIÁRIAS ACOMP. PEDAGÓGICO'!H10/20)*0</f>
        <v>0</v>
      </c>
      <c r="L46" s="130">
        <v>0</v>
      </c>
      <c r="M46" s="130">
        <v>0</v>
      </c>
      <c r="N46" s="130">
        <v>0</v>
      </c>
      <c r="O46" s="143">
        <f>('[1]DIÁRIAS ACOMP. PEDAGÓGICO'!H10/20)*0</f>
        <v>0</v>
      </c>
      <c r="P46" s="160">
        <f t="shared" si="7"/>
        <v>12825</v>
      </c>
      <c r="Q46" s="83" t="b">
        <f>P46=DIÁRIAS!H5</f>
        <v>1</v>
      </c>
    </row>
    <row r="47" spans="1:18" ht="16.5" customHeight="1">
      <c r="A47" s="83" t="s">
        <v>139</v>
      </c>
      <c r="B47" s="98" t="str">
        <f>Plano_Trabalho_Equipe!B7</f>
        <v>Supervisor Técnico</v>
      </c>
      <c r="C47" s="144">
        <f>DIÁRIAS!F6</f>
        <v>150</v>
      </c>
      <c r="D47" s="143">
        <f>DIÁRIAS!H6</f>
        <v>25650</v>
      </c>
      <c r="E47" s="130">
        <v>0</v>
      </c>
      <c r="F47" s="130">
        <v>0</v>
      </c>
      <c r="G47" s="143">
        <f>('[1]DIÁRIAS ACOMP. PEDAGÓGICO'!H11/20)*0</f>
        <v>0</v>
      </c>
      <c r="H47" s="130">
        <v>0</v>
      </c>
      <c r="I47" s="130">
        <v>0</v>
      </c>
      <c r="J47" s="130">
        <v>0</v>
      </c>
      <c r="K47" s="143">
        <f>('[1]DIÁRIAS ACOMP. PEDAGÓGICO'!H11/20)*0</f>
        <v>0</v>
      </c>
      <c r="L47" s="130">
        <v>0</v>
      </c>
      <c r="M47" s="130">
        <v>0</v>
      </c>
      <c r="N47" s="130">
        <v>0</v>
      </c>
      <c r="O47" s="143">
        <f>('[1]DIÁRIAS ACOMP. PEDAGÓGICO'!H11/20)*0</f>
        <v>0</v>
      </c>
      <c r="P47" s="160">
        <f t="shared" si="7"/>
        <v>25650</v>
      </c>
      <c r="Q47" s="83" t="b">
        <f>P47=DIÁRIAS!H6</f>
        <v>1</v>
      </c>
    </row>
    <row r="48" spans="1:18" ht="16.5" customHeight="1">
      <c r="A48" s="83" t="s">
        <v>140</v>
      </c>
      <c r="B48" s="98" t="str">
        <f>Plano_Trabalho_Equipe!B8</f>
        <v xml:space="preserve">Coordenador Administrativo </v>
      </c>
      <c r="C48" s="144">
        <f>DIÁRIAS!F7</f>
        <v>150</v>
      </c>
      <c r="D48" s="143">
        <f>DIÁRIAS!H7</f>
        <v>25650</v>
      </c>
      <c r="E48" s="130">
        <v>0</v>
      </c>
      <c r="F48" s="130">
        <v>0</v>
      </c>
      <c r="G48" s="143">
        <f>('[1]DIÁRIAS ACOMP. PEDAGÓGICO'!H12/20)*0</f>
        <v>0</v>
      </c>
      <c r="H48" s="130">
        <v>0</v>
      </c>
      <c r="I48" s="130">
        <v>0</v>
      </c>
      <c r="J48" s="130">
        <v>0</v>
      </c>
      <c r="K48" s="143">
        <f>('[1]DIÁRIAS ACOMP. PEDAGÓGICO'!H12/20)*0</f>
        <v>0</v>
      </c>
      <c r="L48" s="130">
        <v>0</v>
      </c>
      <c r="M48" s="130">
        <v>0</v>
      </c>
      <c r="N48" s="130">
        <v>0</v>
      </c>
      <c r="O48" s="143">
        <f>('[1]DIÁRIAS ACOMP. PEDAGÓGICO'!H12/20)*0</f>
        <v>0</v>
      </c>
      <c r="P48" s="160">
        <f t="shared" si="7"/>
        <v>25650</v>
      </c>
      <c r="Q48" s="83" t="b">
        <f>P48=DIÁRIAS!H7</f>
        <v>1</v>
      </c>
    </row>
    <row r="49" spans="1:17" ht="16.5" customHeight="1">
      <c r="A49" s="83" t="s">
        <v>141</v>
      </c>
      <c r="B49" s="98" t="str">
        <f>Plano_Trabalho_Equipe!B9</f>
        <v>Auxiliar Administrativo</v>
      </c>
      <c r="C49" s="144">
        <f>DIÁRIAS!F8</f>
        <v>0</v>
      </c>
      <c r="D49" s="143">
        <f>DIÁRIAS!H8</f>
        <v>0</v>
      </c>
      <c r="E49" s="130">
        <v>0</v>
      </c>
      <c r="F49" s="130">
        <v>0</v>
      </c>
      <c r="G49" s="143">
        <f>('[1]DIÁRIAS ACOMP. PEDAGÓGICO'!H13/20)*0</f>
        <v>0</v>
      </c>
      <c r="H49" s="130">
        <v>0</v>
      </c>
      <c r="I49" s="130">
        <v>0</v>
      </c>
      <c r="J49" s="130">
        <v>0</v>
      </c>
      <c r="K49" s="143">
        <f>('[1]DIÁRIAS ACOMP. PEDAGÓGICO'!H13/20)*0</f>
        <v>0</v>
      </c>
      <c r="L49" s="130">
        <v>0</v>
      </c>
      <c r="M49" s="130">
        <v>0</v>
      </c>
      <c r="N49" s="130">
        <v>0</v>
      </c>
      <c r="O49" s="143">
        <f>('[1]DIÁRIAS ACOMP. PEDAGÓGICO'!H13/20)*0</f>
        <v>0</v>
      </c>
      <c r="P49" s="160">
        <f t="shared" si="7"/>
        <v>0</v>
      </c>
      <c r="Q49" s="83" t="b">
        <f>P49=DIÁRIAS!H8</f>
        <v>1</v>
      </c>
    </row>
    <row r="50" spans="1:17" ht="16.5" customHeight="1">
      <c r="A50" s="83" t="s">
        <v>142</v>
      </c>
      <c r="B50" s="98" t="str">
        <f>Plano_Trabalho_Equipe!B10</f>
        <v>Professor</v>
      </c>
      <c r="C50" s="144">
        <f>DIÁRIAS!F9</f>
        <v>0</v>
      </c>
      <c r="D50" s="143">
        <f>DIÁRIAS!H9</f>
        <v>0</v>
      </c>
      <c r="E50" s="130">
        <v>0</v>
      </c>
      <c r="F50" s="130">
        <v>0</v>
      </c>
      <c r="G50" s="143">
        <f>('[1]DIÁRIAS ACOMP. PEDAGÓGICO'!H14/20)*0</f>
        <v>0</v>
      </c>
      <c r="H50" s="130">
        <v>0</v>
      </c>
      <c r="I50" s="130">
        <v>0</v>
      </c>
      <c r="J50" s="130">
        <v>0</v>
      </c>
      <c r="K50" s="143">
        <f>('[1]DIÁRIAS ACOMP. PEDAGÓGICO'!H14/20)*0</f>
        <v>0</v>
      </c>
      <c r="L50" s="130">
        <v>0</v>
      </c>
      <c r="M50" s="130">
        <v>0</v>
      </c>
      <c r="N50" s="130">
        <v>0</v>
      </c>
      <c r="O50" s="143">
        <f>('[1]DIÁRIAS ACOMP. PEDAGÓGICO'!H14/20)*0</f>
        <v>0</v>
      </c>
      <c r="P50" s="160">
        <f t="shared" si="7"/>
        <v>0</v>
      </c>
      <c r="Q50" s="83" t="b">
        <f>P50=DIÁRIAS!H9</f>
        <v>1</v>
      </c>
    </row>
    <row r="51" spans="1:17" ht="16.5" customHeight="1">
      <c r="A51" s="83" t="s">
        <v>147</v>
      </c>
      <c r="B51" s="98" t="str">
        <f>Plano_Trabalho_Equipe!B11</f>
        <v xml:space="preserve">Agente Esportivo </v>
      </c>
      <c r="C51" s="144">
        <f>DIÁRIAS!F10</f>
        <v>0</v>
      </c>
      <c r="D51" s="143">
        <f>DIÁRIAS!H10</f>
        <v>0</v>
      </c>
      <c r="E51" s="143">
        <f>DIÁRIAS!I10</f>
        <v>0</v>
      </c>
      <c r="F51" s="143">
        <f>DIÁRIAS!J10</f>
        <v>0</v>
      </c>
      <c r="G51" s="143">
        <f>DIÁRIAS!K10</f>
        <v>0</v>
      </c>
      <c r="H51" s="143">
        <f>DIÁRIAS!L10</f>
        <v>0</v>
      </c>
      <c r="I51" s="143">
        <f>DIÁRIAS!M10</f>
        <v>0</v>
      </c>
      <c r="J51" s="143">
        <f>DIÁRIAS!N10</f>
        <v>0</v>
      </c>
      <c r="K51" s="143">
        <f>DIÁRIAS!O10</f>
        <v>0</v>
      </c>
      <c r="L51" s="143">
        <f>DIÁRIAS!P10</f>
        <v>0</v>
      </c>
      <c r="M51" s="143">
        <f>DIÁRIAS!Q10</f>
        <v>0</v>
      </c>
      <c r="N51" s="143">
        <f>DIÁRIAS!R10</f>
        <v>0</v>
      </c>
      <c r="O51" s="143">
        <f>DIÁRIAS!S10</f>
        <v>0</v>
      </c>
      <c r="P51" s="160">
        <f t="shared" si="7"/>
        <v>0</v>
      </c>
      <c r="Q51" s="83" t="b">
        <f>P51=DIÁRIAS!H10</f>
        <v>1</v>
      </c>
    </row>
    <row r="52" spans="1:17" s="90" customFormat="1" ht="16.5" customHeight="1">
      <c r="A52" s="91" t="s">
        <v>148</v>
      </c>
      <c r="B52" s="93" t="s">
        <v>171</v>
      </c>
      <c r="C52" s="1" t="s">
        <v>76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60"/>
      <c r="Q52" s="83"/>
    </row>
    <row r="53" spans="1:17" s="90" customFormat="1" ht="25.5">
      <c r="A53" s="91" t="s">
        <v>149</v>
      </c>
      <c r="B53" s="82" t="s">
        <v>152</v>
      </c>
      <c r="C53" s="145">
        <v>2</v>
      </c>
      <c r="D53" s="143">
        <v>100000</v>
      </c>
      <c r="E53" s="143">
        <v>0</v>
      </c>
      <c r="F53" s="143">
        <v>0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60">
        <f t="shared" si="7"/>
        <v>100000</v>
      </c>
      <c r="Q53" s="83"/>
    </row>
    <row r="54" spans="1:17" ht="16.5" customHeight="1" thickBot="1">
      <c r="A54" s="84"/>
      <c r="B54" s="84"/>
      <c r="C54" s="84"/>
      <c r="D54" s="146"/>
      <c r="E54" s="147"/>
      <c r="F54" s="148"/>
      <c r="G54" s="148"/>
      <c r="H54" s="148"/>
      <c r="I54" s="147"/>
      <c r="J54" s="148"/>
      <c r="K54" s="148"/>
      <c r="L54" s="148"/>
      <c r="M54" s="148"/>
      <c r="N54" s="148"/>
      <c r="O54" s="148"/>
      <c r="P54" s="160"/>
    </row>
    <row r="55" spans="1:17" ht="16.5" customHeight="1" thickBot="1">
      <c r="A55" s="89"/>
      <c r="B55" s="149" t="s">
        <v>99</v>
      </c>
      <c r="C55" s="149"/>
      <c r="D55" s="150">
        <f>SUM(D41:D53)</f>
        <v>223125</v>
      </c>
      <c r="E55" s="150">
        <f t="shared" ref="E55:P55" si="8">SUM(E41:E53)</f>
        <v>0</v>
      </c>
      <c r="F55" s="150">
        <f t="shared" si="8"/>
        <v>0</v>
      </c>
      <c r="G55" s="150">
        <f t="shared" si="8"/>
        <v>0</v>
      </c>
      <c r="H55" s="150">
        <f t="shared" si="8"/>
        <v>0</v>
      </c>
      <c r="I55" s="150">
        <f t="shared" si="8"/>
        <v>0</v>
      </c>
      <c r="J55" s="150">
        <f t="shared" si="8"/>
        <v>0</v>
      </c>
      <c r="K55" s="150">
        <f t="shared" si="8"/>
        <v>0</v>
      </c>
      <c r="L55" s="150">
        <f t="shared" si="8"/>
        <v>0</v>
      </c>
      <c r="M55" s="150">
        <f t="shared" si="8"/>
        <v>0</v>
      </c>
      <c r="N55" s="150">
        <f t="shared" si="8"/>
        <v>0</v>
      </c>
      <c r="O55" s="150">
        <f t="shared" si="8"/>
        <v>0</v>
      </c>
      <c r="P55" s="165">
        <f t="shared" si="8"/>
        <v>223125</v>
      </c>
    </row>
    <row r="56" spans="1:17" ht="16.5" customHeight="1">
      <c r="A56" s="90"/>
      <c r="B56" s="91"/>
      <c r="C56" s="9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66"/>
    </row>
    <row r="57" spans="1:17" ht="16.5" customHeight="1">
      <c r="A57" s="91" t="s">
        <v>126</v>
      </c>
      <c r="B57" s="91" t="s">
        <v>45</v>
      </c>
      <c r="C57" s="91" t="s">
        <v>107</v>
      </c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67"/>
    </row>
    <row r="58" spans="1:17" ht="63.75">
      <c r="A58" s="90" t="s">
        <v>127</v>
      </c>
      <c r="B58" s="152" t="s">
        <v>157</v>
      </c>
      <c r="C58" s="91">
        <v>1</v>
      </c>
      <c r="D58" s="130">
        <f t="shared" ref="D58:O58" si="9">(D55+D37)*5%</f>
        <v>42326.75</v>
      </c>
      <c r="E58" s="130">
        <f t="shared" si="9"/>
        <v>0</v>
      </c>
      <c r="F58" s="130">
        <f t="shared" si="9"/>
        <v>0</v>
      </c>
      <c r="G58" s="130">
        <f t="shared" si="9"/>
        <v>31170.5</v>
      </c>
      <c r="H58" s="130">
        <f t="shared" si="9"/>
        <v>0</v>
      </c>
      <c r="I58" s="130">
        <f t="shared" si="9"/>
        <v>0</v>
      </c>
      <c r="J58" s="130">
        <f t="shared" si="9"/>
        <v>31170.5</v>
      </c>
      <c r="K58" s="130">
        <f t="shared" si="9"/>
        <v>0</v>
      </c>
      <c r="L58" s="130">
        <f t="shared" si="9"/>
        <v>0</v>
      </c>
      <c r="M58" s="130">
        <f t="shared" si="9"/>
        <v>31170.5</v>
      </c>
      <c r="N58" s="130">
        <f t="shared" si="9"/>
        <v>0</v>
      </c>
      <c r="O58" s="130">
        <f t="shared" si="9"/>
        <v>0</v>
      </c>
      <c r="P58" s="167">
        <f>SUM(D58:O58)</f>
        <v>135838.25</v>
      </c>
      <c r="Q58" s="132"/>
    </row>
    <row r="59" spans="1:17" ht="16.5" customHeight="1">
      <c r="A59" s="90"/>
      <c r="B59" s="90"/>
      <c r="C59" s="9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67"/>
    </row>
    <row r="60" spans="1:17" ht="16.5" customHeight="1" thickBot="1">
      <c r="A60" s="92"/>
      <c r="B60" s="153" t="s">
        <v>46</v>
      </c>
      <c r="C60" s="153"/>
      <c r="D60" s="154">
        <f>D58</f>
        <v>42326.75</v>
      </c>
      <c r="E60" s="154">
        <f t="shared" ref="E60:P60" si="10">E58</f>
        <v>0</v>
      </c>
      <c r="F60" s="154">
        <f t="shared" si="10"/>
        <v>0</v>
      </c>
      <c r="G60" s="154">
        <f t="shared" si="10"/>
        <v>31170.5</v>
      </c>
      <c r="H60" s="154">
        <f t="shared" si="10"/>
        <v>0</v>
      </c>
      <c r="I60" s="154">
        <f t="shared" si="10"/>
        <v>0</v>
      </c>
      <c r="J60" s="154">
        <f t="shared" si="10"/>
        <v>31170.5</v>
      </c>
      <c r="K60" s="154">
        <f t="shared" si="10"/>
        <v>0</v>
      </c>
      <c r="L60" s="154">
        <f t="shared" si="10"/>
        <v>0</v>
      </c>
      <c r="M60" s="154">
        <f t="shared" si="10"/>
        <v>31170.5</v>
      </c>
      <c r="N60" s="154">
        <f t="shared" si="10"/>
        <v>0</v>
      </c>
      <c r="O60" s="154">
        <f t="shared" si="10"/>
        <v>0</v>
      </c>
      <c r="P60" s="168">
        <f t="shared" si="10"/>
        <v>135838.25</v>
      </c>
    </row>
    <row r="61" spans="1:17" ht="16.5" customHeight="1" thickBot="1">
      <c r="A61" s="1"/>
      <c r="B61" s="1"/>
      <c r="C61" s="1"/>
      <c r="D61" s="91"/>
      <c r="E61" s="155"/>
      <c r="F61" s="1"/>
      <c r="G61" s="1"/>
      <c r="H61" s="1"/>
      <c r="I61" s="87"/>
      <c r="J61" s="1"/>
      <c r="K61" s="1"/>
      <c r="L61" s="1"/>
      <c r="M61" s="1"/>
      <c r="N61" s="1"/>
      <c r="O61" s="1"/>
      <c r="P61" s="159"/>
    </row>
    <row r="62" spans="1:17" ht="16.5" customHeight="1" thickBot="1">
      <c r="A62" s="194" t="s">
        <v>40</v>
      </c>
      <c r="B62" s="194"/>
      <c r="C62" s="133"/>
      <c r="D62" s="134">
        <f>D60+D55+D37</f>
        <v>888861.75</v>
      </c>
      <c r="E62" s="134">
        <f t="shared" ref="E62:P62" si="11">E60+E55+E37</f>
        <v>0</v>
      </c>
      <c r="F62" s="134">
        <f t="shared" si="11"/>
        <v>0</v>
      </c>
      <c r="G62" s="134">
        <f t="shared" si="11"/>
        <v>654580.5</v>
      </c>
      <c r="H62" s="134">
        <f t="shared" si="11"/>
        <v>0</v>
      </c>
      <c r="I62" s="134">
        <f t="shared" si="11"/>
        <v>0</v>
      </c>
      <c r="J62" s="134">
        <f t="shared" si="11"/>
        <v>654580.5</v>
      </c>
      <c r="K62" s="134">
        <f t="shared" si="11"/>
        <v>0</v>
      </c>
      <c r="L62" s="134">
        <f t="shared" si="11"/>
        <v>0</v>
      </c>
      <c r="M62" s="134">
        <f t="shared" si="11"/>
        <v>654580.5</v>
      </c>
      <c r="N62" s="134">
        <f t="shared" si="11"/>
        <v>0</v>
      </c>
      <c r="O62" s="134">
        <f t="shared" si="11"/>
        <v>0</v>
      </c>
      <c r="P62" s="161">
        <f>P60+P55+P37</f>
        <v>2852603.25</v>
      </c>
    </row>
    <row r="63" spans="1:17" ht="16.5" customHeight="1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</row>
    <row r="64" spans="1:17" ht="16.5" customHeight="1"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</row>
    <row r="65" spans="5:18" ht="16.5" customHeight="1"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R65" s="132"/>
    </row>
    <row r="66" spans="5:18" ht="16.5" customHeight="1"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</row>
    <row r="67" spans="5:18" ht="16.5" customHeight="1"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</row>
    <row r="68" spans="5:18" ht="16.5" customHeight="1"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</row>
    <row r="69" spans="5:18" ht="16.5" customHeight="1"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</row>
    <row r="70" spans="5:18" ht="16.5" customHeight="1">
      <c r="I70" s="83"/>
    </row>
    <row r="71" spans="5:18" ht="16.5" customHeight="1">
      <c r="I71" s="83"/>
    </row>
    <row r="72" spans="5:18" ht="16.5" customHeight="1">
      <c r="I72" s="83"/>
    </row>
    <row r="73" spans="5:18" ht="16.5" customHeight="1">
      <c r="I73" s="83"/>
    </row>
    <row r="74" spans="5:18" ht="16.5" customHeight="1">
      <c r="I74" s="83"/>
    </row>
    <row r="75" spans="5:18" ht="16.5" customHeight="1">
      <c r="I75" s="83"/>
    </row>
    <row r="76" spans="5:18" ht="16.5" customHeight="1">
      <c r="I76" s="83"/>
    </row>
    <row r="77" spans="5:18" ht="16.5" customHeight="1">
      <c r="I77" s="83"/>
    </row>
    <row r="78" spans="5:18" ht="16.5" customHeight="1">
      <c r="I78" s="83"/>
    </row>
    <row r="79" spans="5:18" ht="16.5" customHeight="1">
      <c r="I79" s="83"/>
    </row>
    <row r="80" spans="5:18" ht="16.5" customHeight="1">
      <c r="I80" s="83"/>
    </row>
    <row r="81" spans="9:9" ht="16.5" customHeight="1">
      <c r="I81" s="83"/>
    </row>
    <row r="82" spans="9:9" ht="16.5" customHeight="1">
      <c r="I82" s="83"/>
    </row>
    <row r="83" spans="9:9" ht="16.5" customHeight="1">
      <c r="I83" s="83"/>
    </row>
    <row r="84" spans="9:9" ht="16.5" customHeight="1">
      <c r="I84" s="83"/>
    </row>
    <row r="85" spans="9:9" ht="16.5" customHeight="1">
      <c r="I85" s="83"/>
    </row>
    <row r="86" spans="9:9" ht="16.5" customHeight="1">
      <c r="I86" s="83"/>
    </row>
    <row r="87" spans="9:9" ht="16.5" customHeight="1">
      <c r="I87" s="83"/>
    </row>
    <row r="88" spans="9:9" ht="16.5" customHeight="1">
      <c r="I88" s="83"/>
    </row>
    <row r="89" spans="9:9" ht="16.5" customHeight="1">
      <c r="I89" s="83"/>
    </row>
    <row r="90" spans="9:9" ht="16.5" customHeight="1">
      <c r="I90" s="83"/>
    </row>
    <row r="91" spans="9:9" ht="16.5" customHeight="1">
      <c r="I91" s="83"/>
    </row>
    <row r="92" spans="9:9" ht="16.5" customHeight="1">
      <c r="I92" s="83"/>
    </row>
    <row r="93" spans="9:9" ht="16.5" customHeight="1">
      <c r="I93" s="83"/>
    </row>
    <row r="94" spans="9:9" ht="16.5" customHeight="1">
      <c r="I94" s="83"/>
    </row>
    <row r="95" spans="9:9" ht="16.5" customHeight="1">
      <c r="I95" s="83"/>
    </row>
    <row r="96" spans="9:9" ht="16.5" customHeight="1">
      <c r="I96" s="83"/>
    </row>
    <row r="97" spans="9:9" ht="16.5" customHeight="1">
      <c r="I97" s="83"/>
    </row>
    <row r="98" spans="9:9" ht="16.5" customHeight="1">
      <c r="I98" s="83"/>
    </row>
    <row r="99" spans="9:9" ht="16.5" customHeight="1">
      <c r="I99" s="83"/>
    </row>
    <row r="100" spans="9:9" ht="16.5" customHeight="1">
      <c r="I100" s="83"/>
    </row>
    <row r="101" spans="9:9" ht="16.5" customHeight="1">
      <c r="I101" s="83"/>
    </row>
    <row r="102" spans="9:9" ht="16.5" customHeight="1">
      <c r="I102" s="83"/>
    </row>
    <row r="103" spans="9:9" ht="16.5" customHeight="1">
      <c r="I103" s="83"/>
    </row>
    <row r="104" spans="9:9" ht="16.5" customHeight="1">
      <c r="I104" s="83"/>
    </row>
    <row r="105" spans="9:9" ht="16.5" customHeight="1">
      <c r="I105" s="83"/>
    </row>
    <row r="106" spans="9:9" ht="16.5" customHeight="1">
      <c r="I106" s="83"/>
    </row>
    <row r="107" spans="9:9" ht="16.5" customHeight="1">
      <c r="I107" s="83"/>
    </row>
    <row r="108" spans="9:9" ht="16.5" customHeight="1">
      <c r="I108" s="83"/>
    </row>
    <row r="109" spans="9:9" ht="16.5" customHeight="1">
      <c r="I109" s="83"/>
    </row>
    <row r="110" spans="9:9" ht="16.5" customHeight="1">
      <c r="I110" s="83"/>
    </row>
    <row r="111" spans="9:9" ht="16.5" customHeight="1">
      <c r="I111" s="83"/>
    </row>
    <row r="112" spans="9:9" ht="16.5" customHeight="1">
      <c r="I112" s="83"/>
    </row>
    <row r="113" spans="9:9" ht="16.5" customHeight="1">
      <c r="I113" s="83"/>
    </row>
    <row r="114" spans="9:9" ht="16.5" customHeight="1">
      <c r="I114" s="83"/>
    </row>
    <row r="115" spans="9:9" ht="16.5" customHeight="1">
      <c r="I115" s="83"/>
    </row>
    <row r="116" spans="9:9" ht="16.5" customHeight="1">
      <c r="I116" s="83"/>
    </row>
    <row r="117" spans="9:9" ht="16.5" customHeight="1">
      <c r="I117" s="83"/>
    </row>
    <row r="118" spans="9:9" ht="16.5" customHeight="1">
      <c r="I118" s="83"/>
    </row>
    <row r="119" spans="9:9" ht="16.5" customHeight="1">
      <c r="I119" s="83"/>
    </row>
    <row r="120" spans="9:9" ht="16.5" customHeight="1">
      <c r="I120" s="83"/>
    </row>
    <row r="121" spans="9:9" ht="16.5" customHeight="1">
      <c r="I121" s="83"/>
    </row>
    <row r="122" spans="9:9" ht="16.5" customHeight="1">
      <c r="I122" s="83"/>
    </row>
    <row r="123" spans="9:9" ht="16.5" customHeight="1">
      <c r="I123" s="83"/>
    </row>
    <row r="124" spans="9:9" ht="16.5" customHeight="1">
      <c r="I124" s="83"/>
    </row>
    <row r="125" spans="9:9" ht="16.5" customHeight="1">
      <c r="I125" s="83"/>
    </row>
    <row r="126" spans="9:9" ht="16.5" customHeight="1">
      <c r="I126" s="83"/>
    </row>
    <row r="127" spans="9:9" ht="16.5" customHeight="1">
      <c r="I127" s="83"/>
    </row>
    <row r="128" spans="9:9" ht="16.5" customHeight="1">
      <c r="I128" s="83"/>
    </row>
    <row r="129" spans="9:9" ht="16.5" customHeight="1">
      <c r="I129" s="83"/>
    </row>
    <row r="130" spans="9:9" ht="16.5" customHeight="1">
      <c r="I130" s="83"/>
    </row>
    <row r="131" spans="9:9" ht="16.5" customHeight="1">
      <c r="I131" s="83"/>
    </row>
    <row r="132" spans="9:9" ht="16.5" customHeight="1">
      <c r="I132" s="83"/>
    </row>
    <row r="133" spans="9:9" ht="16.5" customHeight="1">
      <c r="I133" s="83"/>
    </row>
    <row r="134" spans="9:9" ht="16.5" customHeight="1">
      <c r="I134" s="83"/>
    </row>
    <row r="135" spans="9:9" ht="16.5" customHeight="1">
      <c r="I135" s="83"/>
    </row>
    <row r="136" spans="9:9" ht="16.5" customHeight="1">
      <c r="I136" s="83"/>
    </row>
    <row r="137" spans="9:9" ht="16.5" customHeight="1">
      <c r="I137" s="83"/>
    </row>
    <row r="138" spans="9:9" ht="16.5" customHeight="1">
      <c r="I138" s="83"/>
    </row>
    <row r="139" spans="9:9" ht="16.5" customHeight="1">
      <c r="I139" s="83"/>
    </row>
    <row r="140" spans="9:9" ht="16.5" customHeight="1">
      <c r="I140" s="83"/>
    </row>
    <row r="141" spans="9:9" ht="16.5" customHeight="1">
      <c r="I141" s="83"/>
    </row>
    <row r="142" spans="9:9" ht="16.5" customHeight="1">
      <c r="I142" s="83"/>
    </row>
    <row r="143" spans="9:9" ht="16.5" customHeight="1">
      <c r="I143" s="83"/>
    </row>
    <row r="144" spans="9:9" ht="16.5" customHeight="1">
      <c r="I144" s="83"/>
    </row>
    <row r="145" spans="9:9" ht="16.5" customHeight="1">
      <c r="I145" s="83"/>
    </row>
    <row r="146" spans="9:9" ht="16.5" customHeight="1">
      <c r="I146" s="83"/>
    </row>
    <row r="147" spans="9:9" ht="16.5" customHeight="1">
      <c r="I147" s="83"/>
    </row>
    <row r="148" spans="9:9" ht="16.5" customHeight="1">
      <c r="I148" s="83"/>
    </row>
    <row r="149" spans="9:9" ht="16.5" customHeight="1">
      <c r="I149" s="83"/>
    </row>
    <row r="150" spans="9:9" ht="16.5" customHeight="1">
      <c r="I150" s="83"/>
    </row>
    <row r="151" spans="9:9" ht="16.5" customHeight="1">
      <c r="I151" s="83"/>
    </row>
    <row r="152" spans="9:9" ht="16.5" customHeight="1">
      <c r="I152" s="83"/>
    </row>
    <row r="153" spans="9:9" ht="16.5" customHeight="1">
      <c r="I153" s="83"/>
    </row>
    <row r="154" spans="9:9" ht="16.5" customHeight="1">
      <c r="I154" s="83"/>
    </row>
    <row r="155" spans="9:9" ht="16.5" customHeight="1">
      <c r="I155" s="83"/>
    </row>
    <row r="156" spans="9:9" ht="16.5" customHeight="1">
      <c r="I156" s="83"/>
    </row>
    <row r="157" spans="9:9" ht="16.5" customHeight="1">
      <c r="I157" s="83"/>
    </row>
    <row r="158" spans="9:9" ht="16.5" customHeight="1">
      <c r="I158" s="83"/>
    </row>
    <row r="159" spans="9:9" ht="16.5" customHeight="1">
      <c r="I159" s="83"/>
    </row>
    <row r="160" spans="9:9" ht="16.5" customHeight="1">
      <c r="I160" s="83"/>
    </row>
    <row r="161" spans="9:9" ht="16.5" customHeight="1">
      <c r="I161" s="83"/>
    </row>
    <row r="162" spans="9:9" ht="16.5" customHeight="1">
      <c r="I162" s="83"/>
    </row>
    <row r="163" spans="9:9" ht="16.5" customHeight="1">
      <c r="I163" s="83"/>
    </row>
    <row r="164" spans="9:9" ht="16.5" customHeight="1">
      <c r="I164" s="83"/>
    </row>
    <row r="165" spans="9:9" ht="16.5" customHeight="1">
      <c r="I165" s="83"/>
    </row>
    <row r="166" spans="9:9" ht="16.5" customHeight="1">
      <c r="I166" s="83"/>
    </row>
    <row r="167" spans="9:9" ht="16.5" customHeight="1">
      <c r="I167" s="83"/>
    </row>
    <row r="168" spans="9:9" ht="16.5" customHeight="1">
      <c r="I168" s="83"/>
    </row>
    <row r="169" spans="9:9" ht="16.5" customHeight="1">
      <c r="I169" s="83"/>
    </row>
    <row r="170" spans="9:9" ht="16.5" customHeight="1">
      <c r="I170" s="83"/>
    </row>
    <row r="171" spans="9:9" ht="16.5" customHeight="1">
      <c r="I171" s="83"/>
    </row>
    <row r="172" spans="9:9" ht="16.5" customHeight="1">
      <c r="I172" s="83"/>
    </row>
    <row r="173" spans="9:9" ht="16.5" customHeight="1">
      <c r="I173" s="83"/>
    </row>
    <row r="174" spans="9:9" ht="16.5" customHeight="1">
      <c r="I174" s="83"/>
    </row>
    <row r="175" spans="9:9" ht="16.5" customHeight="1">
      <c r="I175" s="83"/>
    </row>
    <row r="176" spans="9:9" ht="16.5" customHeight="1">
      <c r="I176" s="83"/>
    </row>
    <row r="177" spans="9:9" ht="16.5" customHeight="1">
      <c r="I177" s="83"/>
    </row>
    <row r="178" spans="9:9" ht="16.5" customHeight="1">
      <c r="I178" s="83"/>
    </row>
    <row r="179" spans="9:9" ht="16.5" customHeight="1">
      <c r="I179" s="83"/>
    </row>
    <row r="180" spans="9:9" ht="16.5" customHeight="1">
      <c r="I180" s="83"/>
    </row>
    <row r="181" spans="9:9" ht="16.5" customHeight="1">
      <c r="I181" s="83"/>
    </row>
    <row r="182" spans="9:9" ht="16.5" customHeight="1">
      <c r="I182" s="83"/>
    </row>
    <row r="183" spans="9:9" ht="16.5" customHeight="1">
      <c r="I183" s="83"/>
    </row>
    <row r="184" spans="9:9" ht="16.5" customHeight="1">
      <c r="I184" s="83"/>
    </row>
    <row r="185" spans="9:9" ht="16.5" customHeight="1">
      <c r="I185" s="83"/>
    </row>
    <row r="186" spans="9:9" ht="16.5" customHeight="1">
      <c r="I186" s="83"/>
    </row>
    <row r="187" spans="9:9" ht="16.5" customHeight="1">
      <c r="I187" s="83"/>
    </row>
    <row r="188" spans="9:9" ht="16.5" customHeight="1">
      <c r="I188" s="83"/>
    </row>
    <row r="189" spans="9:9" ht="16.5" customHeight="1">
      <c r="I189" s="83"/>
    </row>
    <row r="190" spans="9:9" ht="16.5" customHeight="1">
      <c r="I190" s="83"/>
    </row>
    <row r="191" spans="9:9" ht="16.5" customHeight="1">
      <c r="I191" s="83"/>
    </row>
    <row r="192" spans="9:9" ht="16.5" customHeight="1">
      <c r="I192" s="83"/>
    </row>
    <row r="193" spans="9:9" ht="16.5" customHeight="1">
      <c r="I193" s="83"/>
    </row>
    <row r="194" spans="9:9" ht="16.5" customHeight="1">
      <c r="I194" s="83"/>
    </row>
    <row r="195" spans="9:9" ht="16.5" customHeight="1">
      <c r="I195" s="83"/>
    </row>
    <row r="196" spans="9:9" ht="16.5" customHeight="1">
      <c r="I196" s="83"/>
    </row>
    <row r="197" spans="9:9" ht="16.5" customHeight="1">
      <c r="I197" s="83"/>
    </row>
    <row r="198" spans="9:9" ht="16.5" customHeight="1">
      <c r="I198" s="83"/>
    </row>
    <row r="199" spans="9:9" ht="16.5" customHeight="1">
      <c r="I199" s="83"/>
    </row>
    <row r="200" spans="9:9" ht="16.5" customHeight="1">
      <c r="I200" s="83"/>
    </row>
    <row r="201" spans="9:9" ht="16.5" customHeight="1">
      <c r="I201" s="83"/>
    </row>
    <row r="202" spans="9:9" ht="16.5" customHeight="1">
      <c r="I202" s="83"/>
    </row>
    <row r="203" spans="9:9" ht="16.5" customHeight="1">
      <c r="I203" s="83"/>
    </row>
    <row r="204" spans="9:9" ht="16.5" customHeight="1">
      <c r="I204" s="83"/>
    </row>
    <row r="205" spans="9:9" ht="16.5" customHeight="1">
      <c r="I205" s="83"/>
    </row>
    <row r="206" spans="9:9" ht="16.5" customHeight="1">
      <c r="I206" s="83"/>
    </row>
    <row r="207" spans="9:9" ht="16.5" customHeight="1">
      <c r="I207" s="83"/>
    </row>
    <row r="208" spans="9:9" ht="16.5" customHeight="1">
      <c r="I208" s="83"/>
    </row>
    <row r="209" spans="9:9" ht="16.5" customHeight="1">
      <c r="I209" s="83"/>
    </row>
    <row r="210" spans="9:9" ht="16.5" customHeight="1">
      <c r="I210" s="83"/>
    </row>
    <row r="211" spans="9:9" ht="16.5" customHeight="1">
      <c r="I211" s="83"/>
    </row>
    <row r="212" spans="9:9" ht="16.5" customHeight="1">
      <c r="I212" s="83"/>
    </row>
    <row r="213" spans="9:9" ht="16.5" customHeight="1">
      <c r="I213" s="83"/>
    </row>
    <row r="214" spans="9:9" ht="16.5" customHeight="1">
      <c r="I214" s="83"/>
    </row>
    <row r="215" spans="9:9" ht="16.5" customHeight="1">
      <c r="I215" s="83"/>
    </row>
    <row r="216" spans="9:9" ht="16.5" customHeight="1">
      <c r="I216" s="83"/>
    </row>
    <row r="217" spans="9:9" ht="16.5" customHeight="1">
      <c r="I217" s="83"/>
    </row>
    <row r="218" spans="9:9" ht="16.5" customHeight="1">
      <c r="I218" s="83"/>
    </row>
    <row r="219" spans="9:9" ht="16.5" customHeight="1">
      <c r="I219" s="83"/>
    </row>
    <row r="220" spans="9:9" ht="16.5" customHeight="1">
      <c r="I220" s="83"/>
    </row>
    <row r="221" spans="9:9" ht="16.5" customHeight="1">
      <c r="I221" s="83"/>
    </row>
    <row r="222" spans="9:9" ht="16.5" customHeight="1">
      <c r="I222" s="83"/>
    </row>
    <row r="223" spans="9:9" ht="16.5" customHeight="1">
      <c r="I223" s="83"/>
    </row>
    <row r="224" spans="9:9" ht="16.5" customHeight="1">
      <c r="I224" s="83"/>
    </row>
    <row r="225" spans="9:9" ht="16.5" customHeight="1">
      <c r="I225" s="83"/>
    </row>
    <row r="226" spans="9:9" ht="16.5" customHeight="1">
      <c r="I226" s="83"/>
    </row>
    <row r="227" spans="9:9" ht="16.5" customHeight="1">
      <c r="I227" s="83"/>
    </row>
    <row r="228" spans="9:9" ht="16.5" customHeight="1">
      <c r="I228" s="83"/>
    </row>
    <row r="229" spans="9:9" ht="16.5" customHeight="1">
      <c r="I229" s="83"/>
    </row>
    <row r="230" spans="9:9" ht="16.5" customHeight="1">
      <c r="I230" s="83"/>
    </row>
    <row r="231" spans="9:9" ht="16.5" customHeight="1">
      <c r="I231" s="83"/>
    </row>
    <row r="232" spans="9:9" ht="16.5" customHeight="1">
      <c r="I232" s="83"/>
    </row>
    <row r="233" spans="9:9" ht="16.5" customHeight="1">
      <c r="I233" s="83"/>
    </row>
    <row r="234" spans="9:9" ht="16.5" customHeight="1">
      <c r="I234" s="83"/>
    </row>
    <row r="235" spans="9:9" ht="16.5" customHeight="1">
      <c r="I235" s="83"/>
    </row>
    <row r="236" spans="9:9" ht="16.5" customHeight="1">
      <c r="I236" s="83"/>
    </row>
    <row r="237" spans="9:9" ht="16.5" customHeight="1">
      <c r="I237" s="83"/>
    </row>
    <row r="238" spans="9:9" ht="16.5" customHeight="1">
      <c r="I238" s="83"/>
    </row>
    <row r="239" spans="9:9" ht="16.5" customHeight="1">
      <c r="I239" s="83"/>
    </row>
    <row r="240" spans="9:9" ht="16.5" customHeight="1">
      <c r="I240" s="83"/>
    </row>
    <row r="241" spans="9:9" ht="16.5" customHeight="1">
      <c r="I241" s="83"/>
    </row>
    <row r="242" spans="9:9" ht="16.5" customHeight="1">
      <c r="I242" s="83"/>
    </row>
    <row r="243" spans="9:9" ht="16.5" customHeight="1">
      <c r="I243" s="83"/>
    </row>
    <row r="244" spans="9:9" ht="16.5" customHeight="1">
      <c r="I244" s="83"/>
    </row>
    <row r="245" spans="9:9" ht="16.5" customHeight="1">
      <c r="I245" s="83"/>
    </row>
    <row r="246" spans="9:9" ht="16.5" customHeight="1">
      <c r="I246" s="83"/>
    </row>
    <row r="247" spans="9:9" ht="16.5" customHeight="1">
      <c r="I247" s="83"/>
    </row>
    <row r="248" spans="9:9" ht="16.5" customHeight="1">
      <c r="I248" s="83"/>
    </row>
    <row r="249" spans="9:9" ht="16.5" customHeight="1">
      <c r="I249" s="83"/>
    </row>
    <row r="250" spans="9:9" ht="16.5" customHeight="1">
      <c r="I250" s="83"/>
    </row>
    <row r="251" spans="9:9" ht="16.5" customHeight="1">
      <c r="I251" s="83"/>
    </row>
    <row r="252" spans="9:9" ht="16.5" customHeight="1">
      <c r="I252" s="83"/>
    </row>
    <row r="253" spans="9:9" ht="16.5" customHeight="1">
      <c r="I253" s="83"/>
    </row>
    <row r="254" spans="9:9" ht="16.5" customHeight="1">
      <c r="I254" s="83"/>
    </row>
    <row r="255" spans="9:9" ht="16.5" customHeight="1">
      <c r="I255" s="83"/>
    </row>
    <row r="256" spans="9:9" ht="16.5" customHeight="1">
      <c r="I256" s="83"/>
    </row>
    <row r="257" spans="9:9" ht="16.5" customHeight="1">
      <c r="I257" s="83"/>
    </row>
    <row r="258" spans="9:9" ht="16.5" customHeight="1">
      <c r="I258" s="83"/>
    </row>
    <row r="259" spans="9:9" ht="16.5" customHeight="1">
      <c r="I259" s="83"/>
    </row>
    <row r="260" spans="9:9" ht="16.5" customHeight="1">
      <c r="I260" s="83"/>
    </row>
    <row r="261" spans="9:9" ht="16.5" customHeight="1">
      <c r="I261" s="83"/>
    </row>
    <row r="262" spans="9:9" ht="16.5" customHeight="1">
      <c r="I262" s="83"/>
    </row>
    <row r="263" spans="9:9" ht="16.5" customHeight="1">
      <c r="I263" s="83"/>
    </row>
    <row r="264" spans="9:9" ht="16.5" customHeight="1">
      <c r="I264" s="83"/>
    </row>
    <row r="265" spans="9:9" ht="16.5" customHeight="1">
      <c r="I265" s="83"/>
    </row>
    <row r="266" spans="9:9" ht="16.5" customHeight="1">
      <c r="I266" s="83"/>
    </row>
    <row r="267" spans="9:9" ht="16.5" customHeight="1">
      <c r="I267" s="83"/>
    </row>
    <row r="268" spans="9:9" ht="16.5" customHeight="1">
      <c r="I268" s="83"/>
    </row>
    <row r="269" spans="9:9" ht="16.5" customHeight="1">
      <c r="I269" s="83"/>
    </row>
    <row r="270" spans="9:9" ht="16.5" customHeight="1">
      <c r="I270" s="83"/>
    </row>
    <row r="271" spans="9:9" ht="16.5" customHeight="1">
      <c r="I271" s="83"/>
    </row>
    <row r="272" spans="9:9" ht="16.5" customHeight="1">
      <c r="I272" s="83"/>
    </row>
    <row r="273" spans="9:9" ht="16.5" customHeight="1">
      <c r="I273" s="83"/>
    </row>
    <row r="274" spans="9:9" ht="16.5" customHeight="1">
      <c r="I274" s="83"/>
    </row>
    <row r="275" spans="9:9" ht="16.5" customHeight="1">
      <c r="I275" s="83"/>
    </row>
    <row r="276" spans="9:9" ht="16.5" customHeight="1">
      <c r="I276" s="83"/>
    </row>
    <row r="277" spans="9:9" ht="16.5" customHeight="1">
      <c r="I277" s="83"/>
    </row>
    <row r="278" spans="9:9" ht="16.5" customHeight="1">
      <c r="I278" s="83"/>
    </row>
    <row r="279" spans="9:9" ht="16.5" customHeight="1">
      <c r="I279" s="83"/>
    </row>
    <row r="280" spans="9:9" ht="16.5" customHeight="1">
      <c r="I280" s="83"/>
    </row>
    <row r="281" spans="9:9" ht="16.5" customHeight="1">
      <c r="I281" s="83"/>
    </row>
    <row r="282" spans="9:9" ht="16.5" customHeight="1">
      <c r="I282" s="83"/>
    </row>
    <row r="283" spans="9:9" ht="16.5" customHeight="1">
      <c r="I283" s="83"/>
    </row>
    <row r="284" spans="9:9" ht="16.5" customHeight="1">
      <c r="I284" s="83"/>
    </row>
    <row r="285" spans="9:9" ht="16.5" customHeight="1">
      <c r="I285" s="83"/>
    </row>
    <row r="286" spans="9:9" ht="16.5" customHeight="1">
      <c r="I286" s="83"/>
    </row>
    <row r="287" spans="9:9" ht="16.5" customHeight="1">
      <c r="I287" s="83"/>
    </row>
    <row r="288" spans="9:9" ht="16.5" customHeight="1">
      <c r="I288" s="83"/>
    </row>
    <row r="289" spans="9:9" ht="16.5" customHeight="1">
      <c r="I289" s="83"/>
    </row>
    <row r="290" spans="9:9" ht="16.5" customHeight="1">
      <c r="I290" s="83"/>
    </row>
    <row r="291" spans="9:9" ht="16.5" customHeight="1">
      <c r="I291" s="83"/>
    </row>
    <row r="292" spans="9:9" ht="16.5" customHeight="1">
      <c r="I292" s="83"/>
    </row>
    <row r="293" spans="9:9" ht="16.5" customHeight="1">
      <c r="I293" s="83"/>
    </row>
    <row r="294" spans="9:9" ht="16.5" customHeight="1">
      <c r="I294" s="83"/>
    </row>
    <row r="295" spans="9:9" ht="16.5" customHeight="1">
      <c r="I295" s="83"/>
    </row>
    <row r="296" spans="9:9" ht="16.5" customHeight="1">
      <c r="I296" s="83"/>
    </row>
    <row r="297" spans="9:9" ht="16.5" customHeight="1">
      <c r="I297" s="83"/>
    </row>
    <row r="298" spans="9:9" ht="16.5" customHeight="1">
      <c r="I298" s="83"/>
    </row>
    <row r="299" spans="9:9" ht="16.5" customHeight="1">
      <c r="I299" s="83"/>
    </row>
    <row r="300" spans="9:9" ht="16.5" customHeight="1">
      <c r="I300" s="83"/>
    </row>
    <row r="301" spans="9:9" ht="16.5" customHeight="1">
      <c r="I301" s="83"/>
    </row>
    <row r="302" spans="9:9" ht="16.5" customHeight="1">
      <c r="I302" s="83"/>
    </row>
    <row r="303" spans="9:9" ht="16.5" customHeight="1">
      <c r="I303" s="83"/>
    </row>
    <row r="304" spans="9:9" ht="16.5" customHeight="1">
      <c r="I304" s="83"/>
    </row>
    <row r="305" spans="9:9" ht="16.5" customHeight="1">
      <c r="I305" s="83"/>
    </row>
    <row r="306" spans="9:9" ht="16.5" customHeight="1">
      <c r="I306" s="83"/>
    </row>
    <row r="307" spans="9:9" ht="16.5" customHeight="1">
      <c r="I307" s="83"/>
    </row>
    <row r="308" spans="9:9" ht="16.5" customHeight="1">
      <c r="I308" s="83"/>
    </row>
    <row r="309" spans="9:9" ht="16.5" customHeight="1">
      <c r="I309" s="83"/>
    </row>
    <row r="310" spans="9:9" ht="16.5" customHeight="1">
      <c r="I310" s="83"/>
    </row>
    <row r="311" spans="9:9" ht="16.5" customHeight="1">
      <c r="I311" s="83"/>
    </row>
    <row r="312" spans="9:9" ht="16.5" customHeight="1">
      <c r="I312" s="83"/>
    </row>
    <row r="313" spans="9:9" ht="16.5" customHeight="1">
      <c r="I313" s="83"/>
    </row>
    <row r="314" spans="9:9" ht="16.5" customHeight="1">
      <c r="I314" s="83"/>
    </row>
    <row r="315" spans="9:9" ht="16.5" customHeight="1">
      <c r="I315" s="83"/>
    </row>
    <row r="316" spans="9:9" ht="16.5" customHeight="1">
      <c r="I316" s="83"/>
    </row>
    <row r="317" spans="9:9" ht="16.5" customHeight="1">
      <c r="I317" s="83"/>
    </row>
    <row r="318" spans="9:9" ht="16.5" customHeight="1">
      <c r="I318" s="83"/>
    </row>
    <row r="319" spans="9:9" ht="16.5" customHeight="1">
      <c r="I319" s="83"/>
    </row>
    <row r="320" spans="9:9" ht="16.5" customHeight="1">
      <c r="I320" s="83"/>
    </row>
    <row r="321" spans="9:9" ht="16.5" customHeight="1">
      <c r="I321" s="83"/>
    </row>
    <row r="322" spans="9:9" ht="16.5" customHeight="1">
      <c r="I322" s="83"/>
    </row>
    <row r="323" spans="9:9" ht="16.5" customHeight="1">
      <c r="I323" s="83"/>
    </row>
    <row r="324" spans="9:9" ht="16.5" customHeight="1">
      <c r="I324" s="83"/>
    </row>
    <row r="325" spans="9:9" ht="16.5" customHeight="1">
      <c r="I325" s="83"/>
    </row>
    <row r="326" spans="9:9" ht="16.5" customHeight="1">
      <c r="I326" s="83"/>
    </row>
    <row r="327" spans="9:9" ht="16.5" customHeight="1">
      <c r="I327" s="83"/>
    </row>
    <row r="328" spans="9:9" ht="16.5" customHeight="1">
      <c r="I328" s="83"/>
    </row>
    <row r="329" spans="9:9" ht="16.5" customHeight="1">
      <c r="I329" s="83"/>
    </row>
    <row r="330" spans="9:9" ht="16.5" customHeight="1">
      <c r="I330" s="83"/>
    </row>
    <row r="331" spans="9:9" ht="16.5" customHeight="1">
      <c r="I331" s="83"/>
    </row>
    <row r="332" spans="9:9" ht="16.5" customHeight="1">
      <c r="I332" s="83"/>
    </row>
    <row r="333" spans="9:9" ht="16.5" customHeight="1">
      <c r="I333" s="83"/>
    </row>
    <row r="334" spans="9:9" ht="16.5" customHeight="1">
      <c r="I334" s="83"/>
    </row>
    <row r="335" spans="9:9" ht="16.5" customHeight="1">
      <c r="I335" s="83"/>
    </row>
    <row r="336" spans="9:9" ht="16.5" customHeight="1">
      <c r="I336" s="83"/>
    </row>
    <row r="337" spans="9:9" ht="16.5" customHeight="1">
      <c r="I337" s="83"/>
    </row>
    <row r="338" spans="9:9" ht="16.5" customHeight="1">
      <c r="I338" s="83"/>
    </row>
    <row r="339" spans="9:9" ht="16.5" customHeight="1">
      <c r="I339" s="83"/>
    </row>
    <row r="340" spans="9:9" ht="16.5" customHeight="1">
      <c r="I340" s="83"/>
    </row>
    <row r="341" spans="9:9" ht="16.5" customHeight="1">
      <c r="I341" s="83"/>
    </row>
    <row r="342" spans="9:9" ht="16.5" customHeight="1">
      <c r="I342" s="83"/>
    </row>
    <row r="343" spans="9:9" ht="16.5" customHeight="1">
      <c r="I343" s="83"/>
    </row>
    <row r="344" spans="9:9" ht="16.5" customHeight="1">
      <c r="I344" s="83"/>
    </row>
    <row r="345" spans="9:9" ht="16.5" customHeight="1">
      <c r="I345" s="83"/>
    </row>
    <row r="346" spans="9:9" ht="16.5" customHeight="1">
      <c r="I346" s="83"/>
    </row>
    <row r="347" spans="9:9" ht="16.5" customHeight="1">
      <c r="I347" s="83"/>
    </row>
    <row r="348" spans="9:9" ht="16.5" customHeight="1">
      <c r="I348" s="83"/>
    </row>
    <row r="349" spans="9:9" ht="16.5" customHeight="1">
      <c r="I349" s="83"/>
    </row>
    <row r="350" spans="9:9" ht="16.5" customHeight="1">
      <c r="I350" s="83"/>
    </row>
    <row r="351" spans="9:9" ht="16.5" customHeight="1">
      <c r="I351" s="83"/>
    </row>
    <row r="352" spans="9:9" ht="16.5" customHeight="1">
      <c r="I352" s="83"/>
    </row>
    <row r="353" spans="9:9" ht="16.5" customHeight="1">
      <c r="I353" s="83"/>
    </row>
    <row r="354" spans="9:9" ht="16.5" customHeight="1">
      <c r="I354" s="83"/>
    </row>
    <row r="355" spans="9:9" ht="16.5" customHeight="1">
      <c r="I355" s="83"/>
    </row>
    <row r="356" spans="9:9" ht="16.5" customHeight="1">
      <c r="I356" s="83"/>
    </row>
    <row r="357" spans="9:9" ht="16.5" customHeight="1">
      <c r="I357" s="83"/>
    </row>
    <row r="358" spans="9:9" ht="16.5" customHeight="1">
      <c r="I358" s="83"/>
    </row>
    <row r="359" spans="9:9" ht="16.5" customHeight="1">
      <c r="I359" s="83"/>
    </row>
    <row r="360" spans="9:9" ht="16.5" customHeight="1">
      <c r="I360" s="83"/>
    </row>
    <row r="361" spans="9:9" ht="16.5" customHeight="1">
      <c r="I361" s="83"/>
    </row>
    <row r="362" spans="9:9" ht="16.5" customHeight="1">
      <c r="I362" s="83"/>
    </row>
    <row r="363" spans="9:9" ht="16.5" customHeight="1">
      <c r="I363" s="83"/>
    </row>
    <row r="364" spans="9:9" ht="16.5" customHeight="1">
      <c r="I364" s="83"/>
    </row>
    <row r="365" spans="9:9" ht="16.5" customHeight="1">
      <c r="I365" s="83"/>
    </row>
    <row r="366" spans="9:9" ht="16.5" customHeight="1">
      <c r="I366" s="83"/>
    </row>
    <row r="367" spans="9:9" ht="16.5" customHeight="1">
      <c r="I367" s="83"/>
    </row>
    <row r="368" spans="9:9" ht="16.5" customHeight="1">
      <c r="I368" s="83"/>
    </row>
    <row r="369" spans="9:9" ht="16.5" customHeight="1">
      <c r="I369" s="83"/>
    </row>
    <row r="370" spans="9:9" ht="16.5" customHeight="1">
      <c r="I370" s="83"/>
    </row>
    <row r="371" spans="9:9" ht="16.5" customHeight="1">
      <c r="I371" s="83"/>
    </row>
    <row r="372" spans="9:9" ht="16.5" customHeight="1">
      <c r="I372" s="83"/>
    </row>
    <row r="373" spans="9:9" ht="16.5" customHeight="1">
      <c r="I373" s="83"/>
    </row>
    <row r="374" spans="9:9" ht="16.5" customHeight="1">
      <c r="I374" s="83"/>
    </row>
    <row r="375" spans="9:9" ht="16.5" customHeight="1">
      <c r="I375" s="83"/>
    </row>
    <row r="376" spans="9:9" ht="16.5" customHeight="1">
      <c r="I376" s="83"/>
    </row>
    <row r="377" spans="9:9" ht="16.5" customHeight="1">
      <c r="I377" s="83"/>
    </row>
    <row r="378" spans="9:9" ht="16.5" customHeight="1">
      <c r="I378" s="83"/>
    </row>
    <row r="379" spans="9:9" ht="16.5" customHeight="1">
      <c r="I379" s="83"/>
    </row>
    <row r="380" spans="9:9" ht="16.5" customHeight="1">
      <c r="I380" s="83"/>
    </row>
    <row r="381" spans="9:9" ht="16.5" customHeight="1">
      <c r="I381" s="83"/>
    </row>
    <row r="382" spans="9:9" ht="16.5" customHeight="1">
      <c r="I382" s="83"/>
    </row>
    <row r="383" spans="9:9" ht="16.5" customHeight="1">
      <c r="I383" s="83"/>
    </row>
    <row r="384" spans="9:9" ht="16.5" customHeight="1">
      <c r="I384" s="83"/>
    </row>
    <row r="385" spans="9:9" ht="16.5" customHeight="1">
      <c r="I385" s="83"/>
    </row>
    <row r="386" spans="9:9" ht="16.5" customHeight="1">
      <c r="I386" s="83"/>
    </row>
    <row r="387" spans="9:9" ht="16.5" customHeight="1">
      <c r="I387" s="83"/>
    </row>
    <row r="388" spans="9:9" ht="16.5" customHeight="1">
      <c r="I388" s="83"/>
    </row>
    <row r="389" spans="9:9" ht="16.5" customHeight="1">
      <c r="I389" s="83"/>
    </row>
    <row r="390" spans="9:9" ht="16.5" customHeight="1">
      <c r="I390" s="83"/>
    </row>
    <row r="391" spans="9:9" ht="16.5" customHeight="1">
      <c r="I391" s="83"/>
    </row>
    <row r="392" spans="9:9" ht="16.5" customHeight="1">
      <c r="I392" s="83"/>
    </row>
    <row r="393" spans="9:9" ht="16.5" customHeight="1">
      <c r="I393" s="83"/>
    </row>
    <row r="394" spans="9:9" ht="16.5" customHeight="1">
      <c r="I394" s="83"/>
    </row>
    <row r="395" spans="9:9" ht="16.5" customHeight="1">
      <c r="I395" s="83"/>
    </row>
    <row r="396" spans="9:9" ht="16.5" customHeight="1">
      <c r="I396" s="83"/>
    </row>
    <row r="397" spans="9:9" ht="16.5" customHeight="1">
      <c r="I397" s="83"/>
    </row>
    <row r="398" spans="9:9" ht="16.5" customHeight="1">
      <c r="I398" s="83"/>
    </row>
    <row r="399" spans="9:9" ht="16.5" customHeight="1">
      <c r="I399" s="83"/>
    </row>
    <row r="400" spans="9:9" ht="16.5" customHeight="1">
      <c r="I400" s="83"/>
    </row>
    <row r="401" spans="9:9" ht="16.5" customHeight="1">
      <c r="I401" s="83"/>
    </row>
    <row r="402" spans="9:9" ht="16.5" customHeight="1">
      <c r="I402" s="83"/>
    </row>
    <row r="403" spans="9:9" ht="16.5" customHeight="1">
      <c r="I403" s="83"/>
    </row>
    <row r="404" spans="9:9" ht="16.5" customHeight="1">
      <c r="I404" s="83"/>
    </row>
    <row r="405" spans="9:9" ht="16.5" customHeight="1">
      <c r="I405" s="83"/>
    </row>
    <row r="406" spans="9:9" ht="16.5" customHeight="1">
      <c r="I406" s="83"/>
    </row>
    <row r="407" spans="9:9" ht="16.5" customHeight="1">
      <c r="I407" s="83"/>
    </row>
    <row r="408" spans="9:9" ht="16.5" customHeight="1">
      <c r="I408" s="83"/>
    </row>
    <row r="409" spans="9:9" ht="16.5" customHeight="1">
      <c r="I409" s="83"/>
    </row>
    <row r="410" spans="9:9" ht="16.5" customHeight="1">
      <c r="I410" s="83"/>
    </row>
    <row r="411" spans="9:9" ht="16.5" customHeight="1">
      <c r="I411" s="83"/>
    </row>
    <row r="412" spans="9:9" ht="16.5" customHeight="1">
      <c r="I412" s="83"/>
    </row>
    <row r="413" spans="9:9" ht="16.5" customHeight="1">
      <c r="I413" s="83"/>
    </row>
    <row r="414" spans="9:9" ht="16.5" customHeight="1">
      <c r="I414" s="83"/>
    </row>
    <row r="415" spans="9:9" ht="16.5" customHeight="1">
      <c r="I415" s="83"/>
    </row>
    <row r="416" spans="9:9" ht="16.5" customHeight="1">
      <c r="I416" s="83"/>
    </row>
    <row r="417" spans="9:9" ht="16.5" customHeight="1">
      <c r="I417" s="83"/>
    </row>
    <row r="418" spans="9:9" ht="16.5" customHeight="1">
      <c r="I418" s="83"/>
    </row>
    <row r="419" spans="9:9" ht="16.5" customHeight="1">
      <c r="I419" s="83"/>
    </row>
    <row r="420" spans="9:9" ht="16.5" customHeight="1">
      <c r="I420" s="83"/>
    </row>
    <row r="421" spans="9:9" ht="16.5" customHeight="1">
      <c r="I421" s="83"/>
    </row>
    <row r="422" spans="9:9" ht="16.5" customHeight="1">
      <c r="I422" s="83"/>
    </row>
    <row r="423" spans="9:9" ht="16.5" customHeight="1">
      <c r="I423" s="83"/>
    </row>
    <row r="424" spans="9:9" ht="16.5" customHeight="1">
      <c r="I424" s="83"/>
    </row>
    <row r="425" spans="9:9" ht="16.5" customHeight="1">
      <c r="I425" s="83"/>
    </row>
    <row r="426" spans="9:9" ht="16.5" customHeight="1">
      <c r="I426" s="83"/>
    </row>
    <row r="427" spans="9:9" ht="16.5" customHeight="1">
      <c r="I427" s="83"/>
    </row>
    <row r="428" spans="9:9" ht="16.5" customHeight="1">
      <c r="I428" s="83"/>
    </row>
    <row r="429" spans="9:9" ht="16.5" customHeight="1">
      <c r="I429" s="83"/>
    </row>
    <row r="430" spans="9:9" ht="16.5" customHeight="1">
      <c r="I430" s="83"/>
    </row>
    <row r="431" spans="9:9" ht="16.5" customHeight="1">
      <c r="I431" s="83"/>
    </row>
    <row r="432" spans="9:9" ht="16.5" customHeight="1">
      <c r="I432" s="83"/>
    </row>
    <row r="433" spans="9:9" ht="16.5" customHeight="1">
      <c r="I433" s="83"/>
    </row>
    <row r="434" spans="9:9" ht="16.5" customHeight="1">
      <c r="I434" s="83"/>
    </row>
    <row r="435" spans="9:9" ht="16.5" customHeight="1">
      <c r="I435" s="83"/>
    </row>
    <row r="436" spans="9:9" ht="16.5" customHeight="1">
      <c r="I436" s="83"/>
    </row>
    <row r="437" spans="9:9" ht="16.5" customHeight="1">
      <c r="I437" s="83"/>
    </row>
    <row r="438" spans="9:9" ht="16.5" customHeight="1">
      <c r="I438" s="83"/>
    </row>
    <row r="439" spans="9:9" ht="16.5" customHeight="1">
      <c r="I439" s="83"/>
    </row>
    <row r="440" spans="9:9" ht="16.5" customHeight="1">
      <c r="I440" s="83"/>
    </row>
    <row r="441" spans="9:9" ht="16.5" customHeight="1">
      <c r="I441" s="83"/>
    </row>
    <row r="442" spans="9:9" ht="16.5" customHeight="1">
      <c r="I442" s="83"/>
    </row>
    <row r="443" spans="9:9" ht="16.5" customHeight="1">
      <c r="I443" s="83"/>
    </row>
    <row r="444" spans="9:9" ht="16.5" customHeight="1">
      <c r="I444" s="83"/>
    </row>
    <row r="445" spans="9:9" ht="16.5" customHeight="1">
      <c r="I445" s="83"/>
    </row>
    <row r="446" spans="9:9" ht="16.5" customHeight="1">
      <c r="I446" s="83"/>
    </row>
    <row r="447" spans="9:9" ht="16.5" customHeight="1">
      <c r="I447" s="83"/>
    </row>
    <row r="448" spans="9:9" ht="16.5" customHeight="1">
      <c r="I448" s="83"/>
    </row>
    <row r="449" spans="9:9" ht="16.5" customHeight="1">
      <c r="I449" s="83"/>
    </row>
    <row r="450" spans="9:9" ht="16.5" customHeight="1">
      <c r="I450" s="83"/>
    </row>
    <row r="451" spans="9:9" ht="16.5" customHeight="1">
      <c r="I451" s="83"/>
    </row>
    <row r="452" spans="9:9" ht="16.5" customHeight="1">
      <c r="I452" s="83"/>
    </row>
    <row r="453" spans="9:9" ht="16.5" customHeight="1">
      <c r="I453" s="83"/>
    </row>
    <row r="454" spans="9:9" ht="16.5" customHeight="1">
      <c r="I454" s="83"/>
    </row>
    <row r="455" spans="9:9" ht="16.5" customHeight="1">
      <c r="I455" s="83"/>
    </row>
    <row r="456" spans="9:9" ht="16.5" customHeight="1">
      <c r="I456" s="83"/>
    </row>
    <row r="457" spans="9:9" ht="16.5" customHeight="1">
      <c r="I457" s="83"/>
    </row>
    <row r="458" spans="9:9" ht="16.5" customHeight="1">
      <c r="I458" s="83"/>
    </row>
    <row r="459" spans="9:9" ht="16.5" customHeight="1">
      <c r="I459" s="83"/>
    </row>
    <row r="460" spans="9:9" ht="16.5" customHeight="1">
      <c r="I460" s="83"/>
    </row>
    <row r="461" spans="9:9" ht="16.5" customHeight="1">
      <c r="I461" s="83"/>
    </row>
    <row r="462" spans="9:9" ht="16.5" customHeight="1">
      <c r="I462" s="83"/>
    </row>
    <row r="463" spans="9:9" ht="16.5" customHeight="1">
      <c r="I463" s="83"/>
    </row>
    <row r="464" spans="9:9" ht="16.5" customHeight="1">
      <c r="I464" s="83"/>
    </row>
    <row r="465" spans="9:9" ht="16.5" customHeight="1">
      <c r="I465" s="83"/>
    </row>
    <row r="466" spans="9:9" ht="16.5" customHeight="1">
      <c r="I466" s="83"/>
    </row>
    <row r="467" spans="9:9" ht="16.5" customHeight="1">
      <c r="I467" s="83"/>
    </row>
    <row r="468" spans="9:9" ht="16.5" customHeight="1">
      <c r="I468" s="83"/>
    </row>
    <row r="469" spans="9:9" ht="16.5" customHeight="1">
      <c r="I469" s="83"/>
    </row>
    <row r="470" spans="9:9" ht="16.5" customHeight="1">
      <c r="I470" s="83"/>
    </row>
    <row r="471" spans="9:9" ht="16.5" customHeight="1">
      <c r="I471" s="83"/>
    </row>
    <row r="472" spans="9:9" ht="16.5" customHeight="1">
      <c r="I472" s="83"/>
    </row>
    <row r="473" spans="9:9" ht="16.5" customHeight="1">
      <c r="I473" s="83"/>
    </row>
    <row r="474" spans="9:9" ht="16.5" customHeight="1">
      <c r="I474" s="83"/>
    </row>
    <row r="475" spans="9:9" ht="16.5" customHeight="1">
      <c r="I475" s="83"/>
    </row>
    <row r="476" spans="9:9" ht="16.5" customHeight="1">
      <c r="I476" s="83"/>
    </row>
    <row r="477" spans="9:9" ht="16.5" customHeight="1">
      <c r="I477" s="83"/>
    </row>
    <row r="478" spans="9:9" ht="16.5" customHeight="1">
      <c r="I478" s="83"/>
    </row>
    <row r="479" spans="9:9" ht="16.5" customHeight="1">
      <c r="I479" s="83"/>
    </row>
    <row r="480" spans="9:9" ht="16.5" customHeight="1">
      <c r="I480" s="83"/>
    </row>
    <row r="481" spans="9:9" ht="16.5" customHeight="1">
      <c r="I481" s="83"/>
    </row>
    <row r="482" spans="9:9" ht="16.5" customHeight="1">
      <c r="I482" s="83"/>
    </row>
    <row r="483" spans="9:9" ht="16.5" customHeight="1">
      <c r="I483" s="83"/>
    </row>
    <row r="484" spans="9:9" ht="16.5" customHeight="1">
      <c r="I484" s="83"/>
    </row>
    <row r="485" spans="9:9" ht="16.5" customHeight="1">
      <c r="I485" s="83"/>
    </row>
    <row r="486" spans="9:9" ht="16.5" customHeight="1">
      <c r="I486" s="83"/>
    </row>
    <row r="487" spans="9:9" ht="16.5" customHeight="1">
      <c r="I487" s="83"/>
    </row>
    <row r="488" spans="9:9" ht="16.5" customHeight="1">
      <c r="I488" s="83"/>
    </row>
    <row r="489" spans="9:9" ht="16.5" customHeight="1">
      <c r="I489" s="83"/>
    </row>
    <row r="490" spans="9:9" ht="16.5" customHeight="1">
      <c r="I490" s="83"/>
    </row>
    <row r="491" spans="9:9" ht="16.5" customHeight="1">
      <c r="I491" s="83"/>
    </row>
    <row r="492" spans="9:9" ht="16.5" customHeight="1">
      <c r="I492" s="83"/>
    </row>
    <row r="493" spans="9:9" ht="16.5" customHeight="1">
      <c r="I493" s="83"/>
    </row>
    <row r="494" spans="9:9" ht="16.5" customHeight="1">
      <c r="I494" s="83"/>
    </row>
    <row r="495" spans="9:9" ht="16.5" customHeight="1">
      <c r="I495" s="83"/>
    </row>
    <row r="496" spans="9:9" ht="16.5" customHeight="1">
      <c r="I496" s="83"/>
    </row>
    <row r="497" spans="9:9" ht="16.5" customHeight="1">
      <c r="I497" s="83"/>
    </row>
    <row r="498" spans="9:9" ht="16.5" customHeight="1">
      <c r="I498" s="83"/>
    </row>
    <row r="499" spans="9:9" ht="16.5" customHeight="1">
      <c r="I499" s="83"/>
    </row>
    <row r="500" spans="9:9" ht="16.5" customHeight="1">
      <c r="I500" s="83"/>
    </row>
    <row r="501" spans="9:9" ht="16.5" customHeight="1">
      <c r="I501" s="83"/>
    </row>
    <row r="502" spans="9:9" ht="16.5" customHeight="1">
      <c r="I502" s="83"/>
    </row>
    <row r="503" spans="9:9" ht="16.5" customHeight="1">
      <c r="I503" s="83"/>
    </row>
    <row r="504" spans="9:9" ht="16.5" customHeight="1">
      <c r="I504" s="83"/>
    </row>
    <row r="505" spans="9:9" ht="16.5" customHeight="1">
      <c r="I505" s="83"/>
    </row>
    <row r="506" spans="9:9" ht="16.5" customHeight="1">
      <c r="I506" s="83"/>
    </row>
    <row r="507" spans="9:9" ht="16.5" customHeight="1">
      <c r="I507" s="83"/>
    </row>
    <row r="508" spans="9:9" ht="16.5" customHeight="1">
      <c r="I508" s="83"/>
    </row>
    <row r="509" spans="9:9" ht="16.5" customHeight="1">
      <c r="I509" s="83"/>
    </row>
    <row r="510" spans="9:9" ht="16.5" customHeight="1">
      <c r="I510" s="83"/>
    </row>
    <row r="511" spans="9:9" ht="16.5" customHeight="1">
      <c r="I511" s="83"/>
    </row>
    <row r="512" spans="9:9" ht="16.5" customHeight="1">
      <c r="I512" s="83"/>
    </row>
    <row r="513" spans="9:9" ht="16.5" customHeight="1">
      <c r="I513" s="83"/>
    </row>
    <row r="514" spans="9:9" ht="16.5" customHeight="1">
      <c r="I514" s="83"/>
    </row>
    <row r="515" spans="9:9" ht="16.5" customHeight="1">
      <c r="I515" s="83"/>
    </row>
    <row r="516" spans="9:9" ht="16.5" customHeight="1">
      <c r="I516" s="83"/>
    </row>
    <row r="517" spans="9:9" ht="16.5" customHeight="1">
      <c r="I517" s="83"/>
    </row>
    <row r="518" spans="9:9" ht="16.5" customHeight="1">
      <c r="I518" s="83"/>
    </row>
    <row r="519" spans="9:9" ht="16.5" customHeight="1">
      <c r="I519" s="83"/>
    </row>
    <row r="520" spans="9:9" ht="16.5" customHeight="1">
      <c r="I520" s="83"/>
    </row>
    <row r="521" spans="9:9" ht="16.5" customHeight="1">
      <c r="I521" s="83"/>
    </row>
    <row r="522" spans="9:9" ht="16.5" customHeight="1">
      <c r="I522" s="83"/>
    </row>
    <row r="523" spans="9:9" ht="16.5" customHeight="1">
      <c r="I523" s="83"/>
    </row>
    <row r="524" spans="9:9" ht="16.5" customHeight="1">
      <c r="I524" s="83"/>
    </row>
    <row r="525" spans="9:9" ht="16.5" customHeight="1">
      <c r="I525" s="83"/>
    </row>
    <row r="526" spans="9:9" ht="16.5" customHeight="1">
      <c r="I526" s="83"/>
    </row>
    <row r="527" spans="9:9" ht="16.5" customHeight="1">
      <c r="I527" s="83"/>
    </row>
    <row r="528" spans="9:9" ht="16.5" customHeight="1">
      <c r="I528" s="83"/>
    </row>
    <row r="529" spans="9:9" ht="16.5" customHeight="1">
      <c r="I529" s="83"/>
    </row>
    <row r="530" spans="9:9" ht="16.5" customHeight="1">
      <c r="I530" s="83"/>
    </row>
    <row r="531" spans="9:9" ht="16.5" customHeight="1">
      <c r="I531" s="83"/>
    </row>
    <row r="532" spans="9:9" ht="16.5" customHeight="1">
      <c r="I532" s="83"/>
    </row>
    <row r="533" spans="9:9" ht="16.5" customHeight="1">
      <c r="I533" s="83"/>
    </row>
    <row r="534" spans="9:9" ht="16.5" customHeight="1">
      <c r="I534" s="83"/>
    </row>
    <row r="535" spans="9:9" ht="16.5" customHeight="1">
      <c r="I535" s="83"/>
    </row>
    <row r="536" spans="9:9" ht="16.5" customHeight="1">
      <c r="I536" s="83"/>
    </row>
    <row r="537" spans="9:9" ht="16.5" customHeight="1">
      <c r="I537" s="83"/>
    </row>
    <row r="538" spans="9:9" ht="16.5" customHeight="1">
      <c r="I538" s="83"/>
    </row>
    <row r="539" spans="9:9" ht="16.5" customHeight="1">
      <c r="I539" s="83"/>
    </row>
    <row r="540" spans="9:9" ht="16.5" customHeight="1">
      <c r="I540" s="83"/>
    </row>
    <row r="541" spans="9:9" ht="16.5" customHeight="1">
      <c r="I541" s="83"/>
    </row>
    <row r="542" spans="9:9" ht="16.5" customHeight="1">
      <c r="I542" s="83"/>
    </row>
    <row r="543" spans="9:9" ht="16.5" customHeight="1">
      <c r="I543" s="83"/>
    </row>
    <row r="544" spans="9:9" ht="16.5" customHeight="1">
      <c r="I544" s="83"/>
    </row>
    <row r="545" spans="9:9" ht="16.5" customHeight="1">
      <c r="I545" s="83"/>
    </row>
    <row r="546" spans="9:9" ht="16.5" customHeight="1">
      <c r="I546" s="83"/>
    </row>
    <row r="547" spans="9:9" ht="16.5" customHeight="1">
      <c r="I547" s="83"/>
    </row>
    <row r="548" spans="9:9" ht="16.5" customHeight="1">
      <c r="I548" s="83"/>
    </row>
    <row r="549" spans="9:9" ht="16.5" customHeight="1">
      <c r="I549" s="83"/>
    </row>
    <row r="550" spans="9:9" ht="16.5" customHeight="1">
      <c r="I550" s="83"/>
    </row>
    <row r="551" spans="9:9" ht="16.5" customHeight="1">
      <c r="I551" s="83"/>
    </row>
    <row r="552" spans="9:9" ht="16.5" customHeight="1">
      <c r="I552" s="83"/>
    </row>
    <row r="553" spans="9:9" ht="16.5" customHeight="1">
      <c r="I553" s="83"/>
    </row>
    <row r="554" spans="9:9" ht="16.5" customHeight="1">
      <c r="I554" s="83"/>
    </row>
    <row r="555" spans="9:9" ht="16.5" customHeight="1">
      <c r="I555" s="83"/>
    </row>
    <row r="556" spans="9:9" ht="16.5" customHeight="1">
      <c r="I556" s="83"/>
    </row>
    <row r="557" spans="9:9" ht="16.5" customHeight="1">
      <c r="I557" s="83"/>
    </row>
    <row r="558" spans="9:9" ht="16.5" customHeight="1">
      <c r="I558" s="83"/>
    </row>
    <row r="559" spans="9:9" ht="16.5" customHeight="1">
      <c r="I559" s="83"/>
    </row>
    <row r="560" spans="9:9" ht="16.5" customHeight="1">
      <c r="I560" s="83"/>
    </row>
    <row r="561" spans="9:9" ht="16.5" customHeight="1">
      <c r="I561" s="83"/>
    </row>
    <row r="562" spans="9:9" ht="16.5" customHeight="1">
      <c r="I562" s="83"/>
    </row>
    <row r="563" spans="9:9" ht="16.5" customHeight="1">
      <c r="I563" s="83"/>
    </row>
    <row r="564" spans="9:9" ht="16.5" customHeight="1">
      <c r="I564" s="83"/>
    </row>
    <row r="565" spans="9:9" ht="16.5" customHeight="1">
      <c r="I565" s="83"/>
    </row>
    <row r="566" spans="9:9" ht="16.5" customHeight="1">
      <c r="I566" s="83"/>
    </row>
    <row r="567" spans="9:9" ht="16.5" customHeight="1">
      <c r="I567" s="83"/>
    </row>
    <row r="568" spans="9:9" ht="16.5" customHeight="1">
      <c r="I568" s="83"/>
    </row>
    <row r="569" spans="9:9" ht="16.5" customHeight="1">
      <c r="I569" s="83"/>
    </row>
    <row r="570" spans="9:9" ht="16.5" customHeight="1">
      <c r="I570" s="83"/>
    </row>
    <row r="571" spans="9:9" ht="16.5" customHeight="1">
      <c r="I571" s="83"/>
    </row>
    <row r="572" spans="9:9" ht="16.5" customHeight="1">
      <c r="I572" s="83"/>
    </row>
    <row r="573" spans="9:9" ht="16.5" customHeight="1">
      <c r="I573" s="83"/>
    </row>
    <row r="574" spans="9:9" ht="16.5" customHeight="1">
      <c r="I574" s="83"/>
    </row>
    <row r="575" spans="9:9" ht="16.5" customHeight="1">
      <c r="I575" s="83"/>
    </row>
    <row r="576" spans="9:9" ht="16.5" customHeight="1">
      <c r="I576" s="83"/>
    </row>
    <row r="577" spans="9:9" ht="16.5" customHeight="1">
      <c r="I577" s="83"/>
    </row>
    <row r="578" spans="9:9" ht="16.5" customHeight="1">
      <c r="I578" s="83"/>
    </row>
    <row r="579" spans="9:9" ht="16.5" customHeight="1">
      <c r="I579" s="83"/>
    </row>
    <row r="580" spans="9:9" ht="16.5" customHeight="1">
      <c r="I580" s="83"/>
    </row>
    <row r="581" spans="9:9" ht="16.5" customHeight="1">
      <c r="I581" s="83"/>
    </row>
    <row r="582" spans="9:9" ht="16.5" customHeight="1">
      <c r="I582" s="83"/>
    </row>
    <row r="583" spans="9:9" ht="16.5" customHeight="1">
      <c r="I583" s="83"/>
    </row>
    <row r="584" spans="9:9" ht="16.5" customHeight="1">
      <c r="I584" s="83"/>
    </row>
    <row r="585" spans="9:9" ht="16.5" customHeight="1">
      <c r="I585" s="83"/>
    </row>
    <row r="586" spans="9:9" ht="16.5" customHeight="1">
      <c r="I586" s="83"/>
    </row>
    <row r="587" spans="9:9" ht="16.5" customHeight="1">
      <c r="I587" s="83"/>
    </row>
    <row r="588" spans="9:9" ht="16.5" customHeight="1">
      <c r="I588" s="83"/>
    </row>
    <row r="589" spans="9:9" ht="16.5" customHeight="1">
      <c r="I589" s="83"/>
    </row>
    <row r="590" spans="9:9" ht="16.5" customHeight="1">
      <c r="I590" s="83"/>
    </row>
    <row r="591" spans="9:9" ht="16.5" customHeight="1">
      <c r="I591" s="83"/>
    </row>
    <row r="592" spans="9:9" ht="16.5" customHeight="1">
      <c r="I592" s="83"/>
    </row>
    <row r="593" spans="9:9" ht="16.5" customHeight="1">
      <c r="I593" s="83"/>
    </row>
    <row r="594" spans="9:9" ht="16.5" customHeight="1">
      <c r="I594" s="83"/>
    </row>
    <row r="595" spans="9:9" ht="16.5" customHeight="1">
      <c r="I595" s="83"/>
    </row>
    <row r="596" spans="9:9" ht="16.5" customHeight="1">
      <c r="I596" s="83"/>
    </row>
    <row r="597" spans="9:9" ht="16.5" customHeight="1">
      <c r="I597" s="83"/>
    </row>
    <row r="598" spans="9:9" ht="16.5" customHeight="1">
      <c r="I598" s="83"/>
    </row>
    <row r="599" spans="9:9" ht="16.5" customHeight="1">
      <c r="I599" s="83"/>
    </row>
    <row r="600" spans="9:9" ht="16.5" customHeight="1">
      <c r="I600" s="83"/>
    </row>
    <row r="601" spans="9:9" ht="16.5" customHeight="1">
      <c r="I601" s="83"/>
    </row>
    <row r="602" spans="9:9" ht="16.5" customHeight="1">
      <c r="I602" s="83"/>
    </row>
    <row r="603" spans="9:9" ht="16.5" customHeight="1">
      <c r="I603" s="83"/>
    </row>
    <row r="604" spans="9:9" ht="16.5" customHeight="1">
      <c r="I604" s="83"/>
    </row>
    <row r="605" spans="9:9" ht="16.5" customHeight="1">
      <c r="I605" s="83"/>
    </row>
    <row r="606" spans="9:9" ht="16.5" customHeight="1">
      <c r="I606" s="83"/>
    </row>
    <row r="607" spans="9:9" ht="16.5" customHeight="1">
      <c r="I607" s="83"/>
    </row>
    <row r="608" spans="9:9" ht="16.5" customHeight="1">
      <c r="I608" s="83"/>
    </row>
    <row r="609" spans="9:9" ht="16.5" customHeight="1">
      <c r="I609" s="83"/>
    </row>
    <row r="610" spans="9:9" ht="16.5" customHeight="1">
      <c r="I610" s="83"/>
    </row>
    <row r="611" spans="9:9" ht="16.5" customHeight="1">
      <c r="I611" s="83"/>
    </row>
    <row r="612" spans="9:9" ht="16.5" customHeight="1">
      <c r="I612" s="83"/>
    </row>
    <row r="613" spans="9:9" ht="16.5" customHeight="1">
      <c r="I613" s="83"/>
    </row>
    <row r="614" spans="9:9" ht="16.5" customHeight="1">
      <c r="I614" s="83"/>
    </row>
    <row r="615" spans="9:9" ht="16.5" customHeight="1">
      <c r="I615" s="83"/>
    </row>
    <row r="616" spans="9:9" ht="16.5" customHeight="1">
      <c r="I616" s="83"/>
    </row>
    <row r="617" spans="9:9" ht="16.5" customHeight="1">
      <c r="I617" s="83"/>
    </row>
    <row r="618" spans="9:9" ht="16.5" customHeight="1">
      <c r="I618" s="83"/>
    </row>
    <row r="619" spans="9:9" ht="16.5" customHeight="1">
      <c r="I619" s="83"/>
    </row>
    <row r="620" spans="9:9" ht="16.5" customHeight="1">
      <c r="I620" s="83"/>
    </row>
    <row r="621" spans="9:9" ht="16.5" customHeight="1">
      <c r="I621" s="83"/>
    </row>
    <row r="622" spans="9:9" ht="16.5" customHeight="1">
      <c r="I622" s="83"/>
    </row>
    <row r="623" spans="9:9" ht="16.5" customHeight="1">
      <c r="I623" s="83"/>
    </row>
    <row r="624" spans="9:9" ht="16.5" customHeight="1">
      <c r="I624" s="83"/>
    </row>
    <row r="625" spans="9:9" ht="16.5" customHeight="1">
      <c r="I625" s="83"/>
    </row>
    <row r="626" spans="9:9" ht="16.5" customHeight="1">
      <c r="I626" s="83"/>
    </row>
    <row r="627" spans="9:9" ht="16.5" customHeight="1">
      <c r="I627" s="83"/>
    </row>
    <row r="628" spans="9:9" ht="16.5" customHeight="1">
      <c r="I628" s="83"/>
    </row>
    <row r="629" spans="9:9" ht="16.5" customHeight="1">
      <c r="I629" s="83"/>
    </row>
    <row r="630" spans="9:9" ht="16.5" customHeight="1">
      <c r="I630" s="83"/>
    </row>
    <row r="631" spans="9:9" ht="16.5" customHeight="1">
      <c r="I631" s="83"/>
    </row>
    <row r="632" spans="9:9" ht="16.5" customHeight="1">
      <c r="I632" s="83"/>
    </row>
    <row r="633" spans="9:9" ht="16.5" customHeight="1">
      <c r="I633" s="83"/>
    </row>
    <row r="634" spans="9:9" ht="16.5" customHeight="1">
      <c r="I634" s="83"/>
    </row>
    <row r="635" spans="9:9" ht="16.5" customHeight="1">
      <c r="I635" s="83"/>
    </row>
    <row r="636" spans="9:9" ht="16.5" customHeight="1">
      <c r="I636" s="83"/>
    </row>
    <row r="637" spans="9:9" ht="16.5" customHeight="1">
      <c r="I637" s="83"/>
    </row>
    <row r="638" spans="9:9" ht="16.5" customHeight="1">
      <c r="I638" s="83"/>
    </row>
    <row r="639" spans="9:9" ht="16.5" customHeight="1">
      <c r="I639" s="83"/>
    </row>
    <row r="640" spans="9:9" ht="16.5" customHeight="1">
      <c r="I640" s="83"/>
    </row>
    <row r="641" spans="9:9" ht="16.5" customHeight="1">
      <c r="I641" s="83"/>
    </row>
    <row r="642" spans="9:9" ht="16.5" customHeight="1">
      <c r="I642" s="83"/>
    </row>
    <row r="643" spans="9:9" ht="16.5" customHeight="1">
      <c r="I643" s="83"/>
    </row>
    <row r="644" spans="9:9" ht="16.5" customHeight="1">
      <c r="I644" s="83"/>
    </row>
    <row r="645" spans="9:9" ht="16.5" customHeight="1">
      <c r="I645" s="83"/>
    </row>
    <row r="646" spans="9:9" ht="16.5" customHeight="1">
      <c r="I646" s="83"/>
    </row>
    <row r="647" spans="9:9" ht="16.5" customHeight="1">
      <c r="I647" s="83"/>
    </row>
    <row r="648" spans="9:9" ht="16.5" customHeight="1">
      <c r="I648" s="83"/>
    </row>
    <row r="649" spans="9:9" ht="16.5" customHeight="1">
      <c r="I649" s="83"/>
    </row>
    <row r="650" spans="9:9" ht="16.5" customHeight="1">
      <c r="I650" s="83"/>
    </row>
    <row r="651" spans="9:9" ht="16.5" customHeight="1">
      <c r="I651" s="83"/>
    </row>
    <row r="652" spans="9:9" ht="16.5" customHeight="1">
      <c r="I652" s="83"/>
    </row>
    <row r="653" spans="9:9" ht="16.5" customHeight="1">
      <c r="I653" s="83"/>
    </row>
    <row r="654" spans="9:9" ht="16.5" customHeight="1">
      <c r="I654" s="83"/>
    </row>
    <row r="655" spans="9:9" ht="16.5" customHeight="1">
      <c r="I655" s="83"/>
    </row>
    <row r="656" spans="9:9" ht="16.5" customHeight="1">
      <c r="I656" s="83"/>
    </row>
    <row r="657" spans="9:9" ht="16.5" customHeight="1">
      <c r="I657" s="83"/>
    </row>
    <row r="658" spans="9:9" ht="16.5" customHeight="1">
      <c r="I658" s="83"/>
    </row>
    <row r="659" spans="9:9" ht="16.5" customHeight="1">
      <c r="I659" s="83"/>
    </row>
    <row r="660" spans="9:9" ht="16.5" customHeight="1">
      <c r="I660" s="83"/>
    </row>
    <row r="661" spans="9:9" ht="16.5" customHeight="1">
      <c r="I661" s="83"/>
    </row>
    <row r="662" spans="9:9" ht="16.5" customHeight="1">
      <c r="I662" s="83"/>
    </row>
    <row r="663" spans="9:9" ht="16.5" customHeight="1">
      <c r="I663" s="83"/>
    </row>
    <row r="664" spans="9:9" ht="16.5" customHeight="1">
      <c r="I664" s="83"/>
    </row>
    <row r="665" spans="9:9" ht="16.5" customHeight="1">
      <c r="I665" s="83"/>
    </row>
    <row r="666" spans="9:9" ht="16.5" customHeight="1">
      <c r="I666" s="83"/>
    </row>
    <row r="667" spans="9:9" ht="16.5" customHeight="1">
      <c r="I667" s="83"/>
    </row>
    <row r="668" spans="9:9" ht="16.5" customHeight="1">
      <c r="I668" s="83"/>
    </row>
    <row r="669" spans="9:9" ht="16.5" customHeight="1">
      <c r="I669" s="83"/>
    </row>
    <row r="670" spans="9:9" ht="16.5" customHeight="1">
      <c r="I670" s="83"/>
    </row>
    <row r="671" spans="9:9" ht="16.5" customHeight="1">
      <c r="I671" s="83"/>
    </row>
    <row r="672" spans="9:9" ht="16.5" customHeight="1">
      <c r="I672" s="83"/>
    </row>
    <row r="673" spans="9:9" ht="16.5" customHeight="1">
      <c r="I673" s="83"/>
    </row>
    <row r="674" spans="9:9" ht="16.5" customHeight="1">
      <c r="I674" s="83"/>
    </row>
    <row r="675" spans="9:9" ht="16.5" customHeight="1">
      <c r="I675" s="83"/>
    </row>
    <row r="676" spans="9:9" ht="16.5" customHeight="1">
      <c r="I676" s="83"/>
    </row>
    <row r="677" spans="9:9" ht="16.5" customHeight="1">
      <c r="I677" s="83"/>
    </row>
    <row r="678" spans="9:9" ht="16.5" customHeight="1">
      <c r="I678" s="83"/>
    </row>
    <row r="679" spans="9:9" ht="16.5" customHeight="1">
      <c r="I679" s="83"/>
    </row>
    <row r="680" spans="9:9" ht="16.5" customHeight="1">
      <c r="I680" s="83"/>
    </row>
    <row r="681" spans="9:9" ht="16.5" customHeight="1">
      <c r="I681" s="83"/>
    </row>
    <row r="682" spans="9:9" ht="16.5" customHeight="1">
      <c r="I682" s="83"/>
    </row>
    <row r="683" spans="9:9" ht="16.5" customHeight="1">
      <c r="I683" s="83"/>
    </row>
    <row r="684" spans="9:9" ht="16.5" customHeight="1">
      <c r="I684" s="83"/>
    </row>
    <row r="685" spans="9:9" ht="16.5" customHeight="1">
      <c r="I685" s="83"/>
    </row>
    <row r="686" spans="9:9" ht="16.5" customHeight="1">
      <c r="I686" s="83"/>
    </row>
    <row r="687" spans="9:9" ht="16.5" customHeight="1">
      <c r="I687" s="83"/>
    </row>
    <row r="688" spans="9:9" ht="16.5" customHeight="1">
      <c r="I688" s="83"/>
    </row>
    <row r="689" spans="9:9" ht="16.5" customHeight="1">
      <c r="I689" s="83"/>
    </row>
    <row r="690" spans="9:9" ht="16.5" customHeight="1">
      <c r="I690" s="83"/>
    </row>
    <row r="691" spans="9:9" ht="16.5" customHeight="1">
      <c r="I691" s="83"/>
    </row>
    <row r="692" spans="9:9" ht="16.5" customHeight="1">
      <c r="I692" s="83"/>
    </row>
    <row r="693" spans="9:9" ht="16.5" customHeight="1">
      <c r="I693" s="83"/>
    </row>
    <row r="694" spans="9:9" ht="16.5" customHeight="1">
      <c r="I694" s="83"/>
    </row>
    <row r="695" spans="9:9" ht="16.5" customHeight="1">
      <c r="I695" s="83"/>
    </row>
    <row r="696" spans="9:9" ht="16.5" customHeight="1">
      <c r="I696" s="83"/>
    </row>
    <row r="697" spans="9:9" ht="16.5" customHeight="1">
      <c r="I697" s="83"/>
    </row>
    <row r="698" spans="9:9" ht="16.5" customHeight="1">
      <c r="I698" s="83"/>
    </row>
    <row r="699" spans="9:9" ht="16.5" customHeight="1">
      <c r="I699" s="83"/>
    </row>
    <row r="700" spans="9:9" ht="16.5" customHeight="1">
      <c r="I700" s="83"/>
    </row>
    <row r="701" spans="9:9" ht="16.5" customHeight="1">
      <c r="I701" s="83"/>
    </row>
    <row r="702" spans="9:9" ht="16.5" customHeight="1">
      <c r="I702" s="83"/>
    </row>
    <row r="703" spans="9:9" ht="16.5" customHeight="1">
      <c r="I703" s="83"/>
    </row>
    <row r="704" spans="9:9" ht="16.5" customHeight="1">
      <c r="I704" s="83"/>
    </row>
    <row r="705" spans="9:9" ht="16.5" customHeight="1">
      <c r="I705" s="83"/>
    </row>
    <row r="706" spans="9:9" ht="16.5" customHeight="1">
      <c r="I706" s="83"/>
    </row>
    <row r="707" spans="9:9" ht="16.5" customHeight="1">
      <c r="I707" s="83"/>
    </row>
    <row r="708" spans="9:9" ht="16.5" customHeight="1">
      <c r="I708" s="83"/>
    </row>
    <row r="709" spans="9:9" ht="16.5" customHeight="1">
      <c r="I709" s="83"/>
    </row>
    <row r="710" spans="9:9" ht="16.5" customHeight="1">
      <c r="I710" s="83"/>
    </row>
    <row r="711" spans="9:9" ht="16.5" customHeight="1">
      <c r="I711" s="83"/>
    </row>
    <row r="712" spans="9:9" ht="16.5" customHeight="1">
      <c r="I712" s="83"/>
    </row>
    <row r="713" spans="9:9" ht="16.5" customHeight="1">
      <c r="I713" s="83"/>
    </row>
    <row r="714" spans="9:9" ht="16.5" customHeight="1">
      <c r="I714" s="83"/>
    </row>
    <row r="715" spans="9:9" ht="16.5" customHeight="1">
      <c r="I715" s="83"/>
    </row>
    <row r="716" spans="9:9" ht="16.5" customHeight="1">
      <c r="I716" s="83"/>
    </row>
    <row r="717" spans="9:9" ht="16.5" customHeight="1">
      <c r="I717" s="83"/>
    </row>
    <row r="718" spans="9:9" ht="16.5" customHeight="1">
      <c r="I718" s="83"/>
    </row>
    <row r="719" spans="9:9" ht="16.5" customHeight="1">
      <c r="I719" s="83"/>
    </row>
    <row r="720" spans="9:9" ht="16.5" customHeight="1">
      <c r="I720" s="83"/>
    </row>
    <row r="721" spans="9:9" ht="16.5" customHeight="1">
      <c r="I721" s="83"/>
    </row>
    <row r="722" spans="9:9" ht="16.5" customHeight="1">
      <c r="I722" s="83"/>
    </row>
    <row r="723" spans="9:9" ht="16.5" customHeight="1">
      <c r="I723" s="83"/>
    </row>
    <row r="724" spans="9:9" ht="16.5" customHeight="1">
      <c r="I724" s="83"/>
    </row>
    <row r="725" spans="9:9" ht="16.5" customHeight="1">
      <c r="I725" s="83"/>
    </row>
    <row r="726" spans="9:9" ht="16.5" customHeight="1">
      <c r="I726" s="83"/>
    </row>
    <row r="727" spans="9:9" ht="16.5" customHeight="1">
      <c r="I727" s="83"/>
    </row>
    <row r="728" spans="9:9" ht="16.5" customHeight="1">
      <c r="I728" s="83"/>
    </row>
    <row r="729" spans="9:9" ht="16.5" customHeight="1">
      <c r="I729" s="83"/>
    </row>
    <row r="730" spans="9:9" ht="16.5" customHeight="1">
      <c r="I730" s="83"/>
    </row>
    <row r="731" spans="9:9" ht="16.5" customHeight="1">
      <c r="I731" s="83"/>
    </row>
    <row r="732" spans="9:9" ht="16.5" customHeight="1">
      <c r="I732" s="83"/>
    </row>
    <row r="733" spans="9:9" ht="16.5" customHeight="1">
      <c r="I733" s="83"/>
    </row>
    <row r="734" spans="9:9" ht="16.5" customHeight="1">
      <c r="I734" s="83"/>
    </row>
    <row r="735" spans="9:9" ht="16.5" customHeight="1">
      <c r="I735" s="83"/>
    </row>
    <row r="736" spans="9:9" ht="16.5" customHeight="1">
      <c r="I736" s="83"/>
    </row>
    <row r="737" spans="9:9" ht="16.5" customHeight="1">
      <c r="I737" s="83"/>
    </row>
    <row r="738" spans="9:9" ht="16.5" customHeight="1">
      <c r="I738" s="83"/>
    </row>
    <row r="739" spans="9:9" ht="16.5" customHeight="1">
      <c r="I739" s="83"/>
    </row>
    <row r="740" spans="9:9" ht="16.5" customHeight="1">
      <c r="I740" s="83"/>
    </row>
    <row r="741" spans="9:9" ht="16.5" customHeight="1">
      <c r="I741" s="83"/>
    </row>
    <row r="742" spans="9:9" ht="16.5" customHeight="1">
      <c r="I742" s="83"/>
    </row>
    <row r="743" spans="9:9" ht="16.5" customHeight="1">
      <c r="I743" s="83"/>
    </row>
    <row r="744" spans="9:9" ht="16.5" customHeight="1">
      <c r="I744" s="83"/>
    </row>
    <row r="745" spans="9:9" ht="16.5" customHeight="1">
      <c r="I745" s="83"/>
    </row>
    <row r="746" spans="9:9" ht="16.5" customHeight="1">
      <c r="I746" s="83"/>
    </row>
    <row r="747" spans="9:9" ht="16.5" customHeight="1">
      <c r="I747" s="83"/>
    </row>
    <row r="748" spans="9:9" ht="16.5" customHeight="1">
      <c r="I748" s="83"/>
    </row>
    <row r="749" spans="9:9" ht="16.5" customHeight="1">
      <c r="I749" s="83"/>
    </row>
    <row r="750" spans="9:9" ht="16.5" customHeight="1">
      <c r="I750" s="83"/>
    </row>
    <row r="751" spans="9:9" ht="16.5" customHeight="1">
      <c r="I751" s="83"/>
    </row>
    <row r="752" spans="9:9" ht="16.5" customHeight="1">
      <c r="I752" s="83"/>
    </row>
    <row r="753" spans="9:9" ht="16.5" customHeight="1">
      <c r="I753" s="83"/>
    </row>
    <row r="754" spans="9:9" ht="16.5" customHeight="1">
      <c r="I754" s="83"/>
    </row>
    <row r="755" spans="9:9" ht="16.5" customHeight="1">
      <c r="I755" s="83"/>
    </row>
    <row r="756" spans="9:9" ht="16.5" customHeight="1">
      <c r="I756" s="83"/>
    </row>
    <row r="757" spans="9:9" ht="16.5" customHeight="1">
      <c r="I757" s="83"/>
    </row>
    <row r="758" spans="9:9" ht="16.5" customHeight="1">
      <c r="I758" s="83"/>
    </row>
    <row r="759" spans="9:9" ht="16.5" customHeight="1">
      <c r="I759" s="83"/>
    </row>
    <row r="760" spans="9:9" ht="16.5" customHeight="1">
      <c r="I760" s="83"/>
    </row>
    <row r="761" spans="9:9" ht="16.5" customHeight="1">
      <c r="I761" s="83"/>
    </row>
    <row r="762" spans="9:9" ht="16.5" customHeight="1">
      <c r="I762" s="83"/>
    </row>
    <row r="763" spans="9:9" ht="16.5" customHeight="1">
      <c r="I763" s="83"/>
    </row>
    <row r="764" spans="9:9" ht="16.5" customHeight="1">
      <c r="I764" s="83"/>
    </row>
    <row r="765" spans="9:9" ht="16.5" customHeight="1">
      <c r="I765" s="83"/>
    </row>
    <row r="766" spans="9:9" ht="16.5" customHeight="1">
      <c r="I766" s="83"/>
    </row>
    <row r="767" spans="9:9" ht="16.5" customHeight="1">
      <c r="I767" s="83"/>
    </row>
    <row r="768" spans="9:9" ht="16.5" customHeight="1">
      <c r="I768" s="83"/>
    </row>
    <row r="769" spans="9:9" ht="16.5" customHeight="1">
      <c r="I769" s="83"/>
    </row>
    <row r="770" spans="9:9" ht="16.5" customHeight="1">
      <c r="I770" s="83"/>
    </row>
    <row r="771" spans="9:9" ht="16.5" customHeight="1">
      <c r="I771" s="83"/>
    </row>
    <row r="772" spans="9:9" ht="16.5" customHeight="1">
      <c r="I772" s="83"/>
    </row>
    <row r="773" spans="9:9" ht="16.5" customHeight="1">
      <c r="I773" s="83"/>
    </row>
    <row r="774" spans="9:9" ht="16.5" customHeight="1">
      <c r="I774" s="83"/>
    </row>
    <row r="775" spans="9:9" ht="16.5" customHeight="1">
      <c r="I775" s="83"/>
    </row>
    <row r="776" spans="9:9" ht="16.5" customHeight="1">
      <c r="I776" s="83"/>
    </row>
    <row r="777" spans="9:9" ht="16.5" customHeight="1">
      <c r="I777" s="83"/>
    </row>
    <row r="778" spans="9:9" ht="16.5" customHeight="1">
      <c r="I778" s="83"/>
    </row>
    <row r="779" spans="9:9" ht="16.5" customHeight="1">
      <c r="I779" s="83"/>
    </row>
    <row r="780" spans="9:9" ht="16.5" customHeight="1">
      <c r="I780" s="83"/>
    </row>
    <row r="781" spans="9:9" ht="16.5" customHeight="1">
      <c r="I781" s="83"/>
    </row>
    <row r="782" spans="9:9" ht="16.5" customHeight="1">
      <c r="I782" s="83"/>
    </row>
    <row r="783" spans="9:9" ht="16.5" customHeight="1">
      <c r="I783" s="83"/>
    </row>
    <row r="784" spans="9:9" ht="16.5" customHeight="1">
      <c r="I784" s="83"/>
    </row>
    <row r="785" spans="9:9" ht="16.5" customHeight="1">
      <c r="I785" s="83"/>
    </row>
    <row r="786" spans="9:9" ht="16.5" customHeight="1">
      <c r="I786" s="83"/>
    </row>
    <row r="787" spans="9:9" ht="16.5" customHeight="1">
      <c r="I787" s="83"/>
    </row>
    <row r="788" spans="9:9" ht="16.5" customHeight="1">
      <c r="I788" s="83"/>
    </row>
    <row r="789" spans="9:9" ht="16.5" customHeight="1">
      <c r="I789" s="83"/>
    </row>
    <row r="790" spans="9:9" ht="16.5" customHeight="1">
      <c r="I790" s="83"/>
    </row>
    <row r="791" spans="9:9" ht="16.5" customHeight="1">
      <c r="I791" s="83"/>
    </row>
    <row r="792" spans="9:9" ht="16.5" customHeight="1">
      <c r="I792" s="83"/>
    </row>
    <row r="793" spans="9:9" ht="16.5" customHeight="1">
      <c r="I793" s="83"/>
    </row>
    <row r="794" spans="9:9" ht="16.5" customHeight="1">
      <c r="I794" s="83"/>
    </row>
    <row r="795" spans="9:9" ht="16.5" customHeight="1">
      <c r="I795" s="83"/>
    </row>
    <row r="796" spans="9:9" ht="16.5" customHeight="1">
      <c r="I796" s="83"/>
    </row>
    <row r="797" spans="9:9" ht="16.5" customHeight="1">
      <c r="I797" s="83"/>
    </row>
    <row r="798" spans="9:9" ht="16.5" customHeight="1">
      <c r="I798" s="83"/>
    </row>
    <row r="799" spans="9:9" ht="16.5" customHeight="1">
      <c r="I799" s="83"/>
    </row>
    <row r="800" spans="9:9" ht="16.5" customHeight="1">
      <c r="I800" s="83"/>
    </row>
    <row r="801" spans="9:9" ht="16.5" customHeight="1">
      <c r="I801" s="83"/>
    </row>
    <row r="802" spans="9:9" ht="16.5" customHeight="1">
      <c r="I802" s="83"/>
    </row>
    <row r="803" spans="9:9" ht="16.5" customHeight="1">
      <c r="I803" s="83"/>
    </row>
    <row r="804" spans="9:9" ht="16.5" customHeight="1">
      <c r="I804" s="83"/>
    </row>
    <row r="805" spans="9:9" ht="16.5" customHeight="1">
      <c r="I805" s="83"/>
    </row>
    <row r="806" spans="9:9" ht="16.5" customHeight="1">
      <c r="I806" s="83"/>
    </row>
    <row r="807" spans="9:9" ht="16.5" customHeight="1">
      <c r="I807" s="83"/>
    </row>
    <row r="808" spans="9:9" ht="16.5" customHeight="1">
      <c r="I808" s="83"/>
    </row>
    <row r="809" spans="9:9" ht="16.5" customHeight="1">
      <c r="I809" s="83"/>
    </row>
    <row r="810" spans="9:9" ht="16.5" customHeight="1">
      <c r="I810" s="83"/>
    </row>
    <row r="811" spans="9:9" ht="16.5" customHeight="1">
      <c r="I811" s="83"/>
    </row>
    <row r="812" spans="9:9" ht="16.5" customHeight="1">
      <c r="I812" s="83"/>
    </row>
    <row r="813" spans="9:9" ht="16.5" customHeight="1">
      <c r="I813" s="83"/>
    </row>
    <row r="814" spans="9:9" ht="16.5" customHeight="1">
      <c r="I814" s="83"/>
    </row>
    <row r="815" spans="9:9" ht="16.5" customHeight="1">
      <c r="I815" s="83"/>
    </row>
    <row r="816" spans="9:9" ht="16.5" customHeight="1">
      <c r="I816" s="83"/>
    </row>
    <row r="817" spans="9:9" ht="16.5" customHeight="1">
      <c r="I817" s="83"/>
    </row>
    <row r="818" spans="9:9" ht="16.5" customHeight="1">
      <c r="I818" s="83"/>
    </row>
    <row r="819" spans="9:9" ht="16.5" customHeight="1">
      <c r="I819" s="83"/>
    </row>
    <row r="820" spans="9:9" ht="16.5" customHeight="1">
      <c r="I820" s="83"/>
    </row>
    <row r="821" spans="9:9" ht="16.5" customHeight="1">
      <c r="I821" s="83"/>
    </row>
    <row r="822" spans="9:9" ht="16.5" customHeight="1">
      <c r="I822" s="83"/>
    </row>
    <row r="823" spans="9:9" ht="16.5" customHeight="1">
      <c r="I823" s="83"/>
    </row>
    <row r="824" spans="9:9" ht="16.5" customHeight="1">
      <c r="I824" s="83"/>
    </row>
    <row r="825" spans="9:9" ht="16.5" customHeight="1">
      <c r="I825" s="83"/>
    </row>
    <row r="826" spans="9:9" ht="16.5" customHeight="1">
      <c r="I826" s="83"/>
    </row>
    <row r="827" spans="9:9" ht="16.5" customHeight="1">
      <c r="I827" s="83"/>
    </row>
    <row r="828" spans="9:9" ht="16.5" customHeight="1">
      <c r="I828" s="83"/>
    </row>
    <row r="829" spans="9:9" ht="16.5" customHeight="1">
      <c r="I829" s="83"/>
    </row>
    <row r="830" spans="9:9" ht="16.5" customHeight="1">
      <c r="I830" s="83"/>
    </row>
    <row r="831" spans="9:9" ht="16.5" customHeight="1">
      <c r="I831" s="83"/>
    </row>
    <row r="832" spans="9:9" ht="16.5" customHeight="1">
      <c r="I832" s="83"/>
    </row>
    <row r="833" spans="9:9" ht="16.5" customHeight="1">
      <c r="I833" s="83"/>
    </row>
    <row r="834" spans="9:9" ht="16.5" customHeight="1">
      <c r="I834" s="83"/>
    </row>
    <row r="835" spans="9:9" ht="16.5" customHeight="1">
      <c r="I835" s="83"/>
    </row>
    <row r="836" spans="9:9" ht="16.5" customHeight="1">
      <c r="I836" s="83"/>
    </row>
    <row r="837" spans="9:9" ht="16.5" customHeight="1">
      <c r="I837" s="83"/>
    </row>
    <row r="838" spans="9:9" ht="16.5" customHeight="1">
      <c r="I838" s="83"/>
    </row>
    <row r="839" spans="9:9" ht="16.5" customHeight="1">
      <c r="I839" s="83"/>
    </row>
    <row r="840" spans="9:9" ht="16.5" customHeight="1">
      <c r="I840" s="83"/>
    </row>
    <row r="841" spans="9:9" ht="16.5" customHeight="1">
      <c r="I841" s="83"/>
    </row>
    <row r="842" spans="9:9" ht="16.5" customHeight="1">
      <c r="I842" s="83"/>
    </row>
    <row r="843" spans="9:9" ht="16.5" customHeight="1">
      <c r="I843" s="83"/>
    </row>
    <row r="844" spans="9:9" ht="16.5" customHeight="1">
      <c r="I844" s="83"/>
    </row>
    <row r="845" spans="9:9" ht="16.5" customHeight="1">
      <c r="I845" s="83"/>
    </row>
    <row r="846" spans="9:9" ht="16.5" customHeight="1">
      <c r="I846" s="83"/>
    </row>
    <row r="847" spans="9:9" ht="16.5" customHeight="1">
      <c r="I847" s="83"/>
    </row>
    <row r="848" spans="9:9" ht="16.5" customHeight="1">
      <c r="I848" s="83"/>
    </row>
    <row r="849" spans="9:9" ht="16.5" customHeight="1">
      <c r="I849" s="83"/>
    </row>
    <row r="850" spans="9:9" ht="16.5" customHeight="1">
      <c r="I850" s="83"/>
    </row>
    <row r="851" spans="9:9" ht="16.5" customHeight="1">
      <c r="I851" s="83"/>
    </row>
    <row r="852" spans="9:9" ht="16.5" customHeight="1">
      <c r="I852" s="83"/>
    </row>
    <row r="853" spans="9:9" ht="16.5" customHeight="1">
      <c r="I853" s="83"/>
    </row>
    <row r="854" spans="9:9" ht="16.5" customHeight="1">
      <c r="I854" s="83"/>
    </row>
    <row r="855" spans="9:9" ht="16.5" customHeight="1">
      <c r="I855" s="83"/>
    </row>
    <row r="856" spans="9:9" ht="16.5" customHeight="1">
      <c r="I856" s="83"/>
    </row>
    <row r="857" spans="9:9" ht="16.5" customHeight="1">
      <c r="I857" s="83"/>
    </row>
    <row r="858" spans="9:9" ht="16.5" customHeight="1">
      <c r="I858" s="83"/>
    </row>
    <row r="859" spans="9:9" ht="16.5" customHeight="1">
      <c r="I859" s="83"/>
    </row>
    <row r="860" spans="9:9" ht="16.5" customHeight="1">
      <c r="I860" s="83"/>
    </row>
    <row r="861" spans="9:9" ht="16.5" customHeight="1">
      <c r="I861" s="83"/>
    </row>
    <row r="862" spans="9:9" ht="16.5" customHeight="1">
      <c r="I862" s="83"/>
    </row>
    <row r="863" spans="9:9" ht="16.5" customHeight="1">
      <c r="I863" s="83"/>
    </row>
    <row r="864" spans="9:9" ht="16.5" customHeight="1">
      <c r="I864" s="83"/>
    </row>
    <row r="865" spans="9:9" ht="16.5" customHeight="1">
      <c r="I865" s="83"/>
    </row>
    <row r="866" spans="9:9" ht="16.5" customHeight="1">
      <c r="I866" s="83"/>
    </row>
    <row r="867" spans="9:9" ht="16.5" customHeight="1">
      <c r="I867" s="83"/>
    </row>
    <row r="868" spans="9:9" ht="16.5" customHeight="1">
      <c r="I868" s="83"/>
    </row>
    <row r="869" spans="9:9" ht="16.5" customHeight="1">
      <c r="I869" s="83"/>
    </row>
    <row r="870" spans="9:9" ht="16.5" customHeight="1">
      <c r="I870" s="83"/>
    </row>
    <row r="871" spans="9:9" ht="16.5" customHeight="1">
      <c r="I871" s="83"/>
    </row>
    <row r="872" spans="9:9" ht="16.5" customHeight="1">
      <c r="I872" s="83"/>
    </row>
    <row r="873" spans="9:9" ht="16.5" customHeight="1">
      <c r="I873" s="83"/>
    </row>
    <row r="874" spans="9:9" ht="16.5" customHeight="1">
      <c r="I874" s="83"/>
    </row>
    <row r="875" spans="9:9" ht="16.5" customHeight="1">
      <c r="I875" s="83"/>
    </row>
    <row r="876" spans="9:9" ht="16.5" customHeight="1">
      <c r="I876" s="83"/>
    </row>
    <row r="877" spans="9:9" ht="16.5" customHeight="1">
      <c r="I877" s="83"/>
    </row>
    <row r="878" spans="9:9" ht="16.5" customHeight="1">
      <c r="I878" s="83"/>
    </row>
    <row r="879" spans="9:9" ht="16.5" customHeight="1">
      <c r="I879" s="83"/>
    </row>
    <row r="880" spans="9:9" ht="16.5" customHeight="1">
      <c r="I880" s="83"/>
    </row>
    <row r="881" spans="9:9" ht="16.5" customHeight="1">
      <c r="I881" s="83"/>
    </row>
    <row r="882" spans="9:9" ht="16.5" customHeight="1">
      <c r="I882" s="83"/>
    </row>
    <row r="883" spans="9:9" ht="16.5" customHeight="1">
      <c r="I883" s="83"/>
    </row>
    <row r="884" spans="9:9" ht="16.5" customHeight="1">
      <c r="I884" s="83"/>
    </row>
    <row r="885" spans="9:9" ht="16.5" customHeight="1">
      <c r="I885" s="83"/>
    </row>
    <row r="886" spans="9:9" ht="16.5" customHeight="1">
      <c r="I886" s="83"/>
    </row>
    <row r="887" spans="9:9" ht="16.5" customHeight="1">
      <c r="I887" s="83"/>
    </row>
    <row r="888" spans="9:9" ht="16.5" customHeight="1">
      <c r="I888" s="83"/>
    </row>
    <row r="889" spans="9:9" ht="16.5" customHeight="1">
      <c r="I889" s="83"/>
    </row>
    <row r="890" spans="9:9" ht="16.5" customHeight="1">
      <c r="I890" s="83"/>
    </row>
    <row r="891" spans="9:9" ht="16.5" customHeight="1">
      <c r="I891" s="83"/>
    </row>
    <row r="892" spans="9:9" ht="16.5" customHeight="1">
      <c r="I892" s="83"/>
    </row>
    <row r="893" spans="9:9" ht="16.5" customHeight="1">
      <c r="I893" s="83"/>
    </row>
    <row r="894" spans="9:9" ht="16.5" customHeight="1">
      <c r="I894" s="83"/>
    </row>
    <row r="895" spans="9:9" ht="16.5" customHeight="1">
      <c r="I895" s="83"/>
    </row>
    <row r="896" spans="9:9" ht="16.5" customHeight="1">
      <c r="I896" s="83"/>
    </row>
    <row r="897" spans="9:9" ht="16.5" customHeight="1">
      <c r="I897" s="83"/>
    </row>
    <row r="898" spans="9:9" ht="16.5" customHeight="1">
      <c r="I898" s="83"/>
    </row>
    <row r="899" spans="9:9" ht="16.5" customHeight="1">
      <c r="I899" s="83"/>
    </row>
    <row r="900" spans="9:9" ht="16.5" customHeight="1">
      <c r="I900" s="83"/>
    </row>
    <row r="901" spans="9:9" ht="16.5" customHeight="1">
      <c r="I901" s="83"/>
    </row>
    <row r="902" spans="9:9" ht="16.5" customHeight="1">
      <c r="I902" s="83"/>
    </row>
    <row r="903" spans="9:9" ht="16.5" customHeight="1">
      <c r="I903" s="83"/>
    </row>
    <row r="904" spans="9:9" ht="16.5" customHeight="1">
      <c r="I904" s="83"/>
    </row>
    <row r="905" spans="9:9" ht="16.5" customHeight="1">
      <c r="I905" s="83"/>
    </row>
    <row r="906" spans="9:9" ht="16.5" customHeight="1">
      <c r="I906" s="83"/>
    </row>
    <row r="907" spans="9:9" ht="16.5" customHeight="1">
      <c r="I907" s="83"/>
    </row>
    <row r="908" spans="9:9" ht="16.5" customHeight="1">
      <c r="I908" s="83"/>
    </row>
    <row r="909" spans="9:9" ht="16.5" customHeight="1">
      <c r="I909" s="83"/>
    </row>
    <row r="910" spans="9:9" ht="16.5" customHeight="1">
      <c r="I910" s="83"/>
    </row>
    <row r="911" spans="9:9" ht="16.5" customHeight="1">
      <c r="I911" s="83"/>
    </row>
    <row r="912" spans="9:9" ht="16.5" customHeight="1">
      <c r="I912" s="83"/>
    </row>
    <row r="913" spans="9:9" ht="16.5" customHeight="1">
      <c r="I913" s="83"/>
    </row>
    <row r="914" spans="9:9" ht="16.5" customHeight="1">
      <c r="I914" s="83"/>
    </row>
    <row r="915" spans="9:9" ht="16.5" customHeight="1">
      <c r="I915" s="83"/>
    </row>
    <row r="916" spans="9:9" ht="16.5" customHeight="1">
      <c r="I916" s="83"/>
    </row>
    <row r="917" spans="9:9" ht="16.5" customHeight="1">
      <c r="I917" s="83"/>
    </row>
    <row r="918" spans="9:9" ht="16.5" customHeight="1">
      <c r="I918" s="83"/>
    </row>
    <row r="919" spans="9:9" ht="16.5" customHeight="1">
      <c r="I919" s="83"/>
    </row>
    <row r="920" spans="9:9" ht="16.5" customHeight="1">
      <c r="I920" s="83"/>
    </row>
    <row r="921" spans="9:9" ht="16.5" customHeight="1">
      <c r="I921" s="83"/>
    </row>
    <row r="922" spans="9:9" ht="16.5" customHeight="1">
      <c r="I922" s="83"/>
    </row>
    <row r="923" spans="9:9" ht="16.5" customHeight="1">
      <c r="I923" s="83"/>
    </row>
    <row r="924" spans="9:9" ht="16.5" customHeight="1">
      <c r="I924" s="83"/>
    </row>
    <row r="925" spans="9:9" ht="16.5" customHeight="1">
      <c r="I925" s="83"/>
    </row>
    <row r="926" spans="9:9" ht="16.5" customHeight="1">
      <c r="I926" s="83"/>
    </row>
    <row r="927" spans="9:9" ht="16.5" customHeight="1">
      <c r="I927" s="83"/>
    </row>
    <row r="928" spans="9:9" ht="16.5" customHeight="1">
      <c r="I928" s="83"/>
    </row>
    <row r="929" spans="9:9" ht="16.5" customHeight="1">
      <c r="I929" s="83"/>
    </row>
    <row r="930" spans="9:9" ht="16.5" customHeight="1">
      <c r="I930" s="83"/>
    </row>
    <row r="931" spans="9:9" ht="16.5" customHeight="1">
      <c r="I931" s="83"/>
    </row>
    <row r="932" spans="9:9" ht="16.5" customHeight="1">
      <c r="I932" s="83"/>
    </row>
    <row r="933" spans="9:9" ht="16.5" customHeight="1">
      <c r="I933" s="83"/>
    </row>
    <row r="934" spans="9:9" ht="16.5" customHeight="1">
      <c r="I934" s="83"/>
    </row>
    <row r="935" spans="9:9" ht="16.5" customHeight="1">
      <c r="I935" s="83"/>
    </row>
    <row r="936" spans="9:9" ht="16.5" customHeight="1">
      <c r="I936" s="83"/>
    </row>
    <row r="937" spans="9:9" ht="16.5" customHeight="1">
      <c r="I937" s="83"/>
    </row>
    <row r="938" spans="9:9" ht="16.5" customHeight="1">
      <c r="I938" s="83"/>
    </row>
    <row r="939" spans="9:9" ht="16.5" customHeight="1">
      <c r="I939" s="83"/>
    </row>
    <row r="940" spans="9:9" ht="16.5" customHeight="1">
      <c r="I940" s="83"/>
    </row>
    <row r="941" spans="9:9" ht="16.5" customHeight="1">
      <c r="I941" s="83"/>
    </row>
    <row r="942" spans="9:9" ht="16.5" customHeight="1">
      <c r="I942" s="83"/>
    </row>
    <row r="943" spans="9:9" ht="16.5" customHeight="1">
      <c r="I943" s="83"/>
    </row>
    <row r="944" spans="9:9" ht="16.5" customHeight="1">
      <c r="I944" s="83"/>
    </row>
    <row r="945" spans="9:9" ht="16.5" customHeight="1">
      <c r="I945" s="83"/>
    </row>
    <row r="946" spans="9:9" ht="16.5" customHeight="1">
      <c r="I946" s="83"/>
    </row>
    <row r="947" spans="9:9" ht="16.5" customHeight="1">
      <c r="I947" s="83"/>
    </row>
    <row r="948" spans="9:9" ht="16.5" customHeight="1">
      <c r="I948" s="83"/>
    </row>
    <row r="949" spans="9:9" ht="16.5" customHeight="1">
      <c r="I949" s="83"/>
    </row>
    <row r="950" spans="9:9" ht="16.5" customHeight="1">
      <c r="I950" s="83"/>
    </row>
    <row r="951" spans="9:9" ht="16.5" customHeight="1">
      <c r="I951" s="83"/>
    </row>
    <row r="952" spans="9:9" ht="16.5" customHeight="1">
      <c r="I952" s="83"/>
    </row>
    <row r="953" spans="9:9" ht="16.5" customHeight="1">
      <c r="I953" s="83"/>
    </row>
    <row r="954" spans="9:9" ht="16.5" customHeight="1">
      <c r="I954" s="83"/>
    </row>
    <row r="955" spans="9:9" ht="16.5" customHeight="1">
      <c r="I955" s="83"/>
    </row>
    <row r="956" spans="9:9" ht="16.5" customHeight="1">
      <c r="I956" s="83"/>
    </row>
  </sheetData>
  <mergeCells count="4">
    <mergeCell ref="A2:P2"/>
    <mergeCell ref="A62:B62"/>
    <mergeCell ref="A9:B9"/>
    <mergeCell ref="A63:P63"/>
  </mergeCells>
  <phoneticPr fontId="27" type="noConversion"/>
  <pageMargins left="0.74803149606299213" right="0.74803149606299213" top="0.94488188976377963" bottom="0.35433070866141736" header="0.23622047244094491" footer="0.19685039370078741"/>
  <pageSetup paperSize="9" scale="47" fitToHeight="2" orientation="landscape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view="pageBreakPreview" zoomScaleNormal="100" zoomScaleSheetLayoutView="100" workbookViewId="0">
      <selection activeCell="F4" sqref="F4"/>
    </sheetView>
  </sheetViews>
  <sheetFormatPr defaultRowHeight="15"/>
  <cols>
    <col min="1" max="1" width="2.42578125" style="94" bestFit="1" customWidth="1"/>
    <col min="2" max="2" width="18.5703125" style="94" bestFit="1" customWidth="1"/>
    <col min="3" max="3" width="5.85546875" style="94" bestFit="1" customWidth="1"/>
    <col min="4" max="4" width="15" style="94" bestFit="1" customWidth="1"/>
    <col min="5" max="5" width="11.85546875" style="94" bestFit="1" customWidth="1"/>
    <col min="6" max="6" width="51.7109375" style="94" customWidth="1"/>
    <col min="7" max="16384" width="9.140625" style="94"/>
  </cols>
  <sheetData>
    <row r="1" spans="1:6" ht="15.75" thickBot="1">
      <c r="A1" s="196" t="s">
        <v>74</v>
      </c>
      <c r="B1" s="196"/>
      <c r="C1" s="196"/>
      <c r="D1" s="196"/>
      <c r="E1" s="196"/>
      <c r="F1" s="196"/>
    </row>
    <row r="2" spans="1:6" ht="15.75" thickBot="1">
      <c r="A2" s="119"/>
      <c r="B2" s="119"/>
      <c r="C2" s="171"/>
      <c r="D2" s="171"/>
      <c r="E2" s="171"/>
      <c r="F2" s="171"/>
    </row>
    <row r="3" spans="1:6">
      <c r="A3" s="120"/>
      <c r="B3" s="120" t="s">
        <v>69</v>
      </c>
      <c r="C3" s="121" t="s">
        <v>70</v>
      </c>
      <c r="D3" s="121" t="s">
        <v>71</v>
      </c>
      <c r="E3" s="121" t="s">
        <v>72</v>
      </c>
      <c r="F3" s="121" t="s">
        <v>73</v>
      </c>
    </row>
    <row r="4" spans="1:6" ht="30" customHeight="1">
      <c r="A4" s="122">
        <v>1</v>
      </c>
      <c r="B4" s="23" t="s">
        <v>146</v>
      </c>
      <c r="C4" s="23">
        <v>20</v>
      </c>
      <c r="D4" s="169">
        <v>2950</v>
      </c>
      <c r="E4" s="169">
        <f>C4*D4</f>
        <v>59000</v>
      </c>
      <c r="F4" s="169" t="s">
        <v>176</v>
      </c>
    </row>
    <row r="5" spans="1:6">
      <c r="A5" s="123"/>
      <c r="B5" s="124" t="s">
        <v>128</v>
      </c>
      <c r="C5" s="125">
        <f>SUM(C4:C4)</f>
        <v>20</v>
      </c>
      <c r="D5" s="124">
        <f>SUM(D4:D4)</f>
        <v>2950</v>
      </c>
      <c r="E5" s="124">
        <f>SUM(E4:E4)</f>
        <v>59000</v>
      </c>
      <c r="F5" s="170"/>
    </row>
    <row r="6" spans="1:6" ht="15.75" thickBot="1">
      <c r="A6" s="126"/>
      <c r="B6" s="127"/>
      <c r="C6" s="126"/>
      <c r="D6" s="126"/>
      <c r="E6" s="126"/>
      <c r="F6" s="126"/>
    </row>
    <row r="7" spans="1:6" ht="48.75" customHeight="1" thickBot="1">
      <c r="A7" s="197" t="s">
        <v>161</v>
      </c>
      <c r="B7" s="198"/>
      <c r="C7" s="198"/>
      <c r="D7" s="198"/>
      <c r="E7" s="198"/>
      <c r="F7" s="199"/>
    </row>
  </sheetData>
  <mergeCells count="2">
    <mergeCell ref="A1:F1"/>
    <mergeCell ref="A7:F7"/>
  </mergeCells>
  <pageMargins left="0.511811024" right="0.511811024" top="0.78740157499999996" bottom="0.78740157499999996" header="0.31496062000000002" footer="0.31496062000000002"/>
  <pageSetup paperSize="9" scale="88" orientation="portrait" verticalDpi="0" r:id="rId1"/>
  <colBreaks count="1" manualBreakCount="1">
    <brk id="6" max="1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22"/>
  </sheetPr>
  <dimension ref="B2:Q14"/>
  <sheetViews>
    <sheetView showGridLines="0" view="pageBreakPreview" zoomScale="60" zoomScalePageLayoutView="60" workbookViewId="0">
      <selection activeCell="D10" sqref="D10"/>
    </sheetView>
  </sheetViews>
  <sheetFormatPr defaultColWidth="8.85546875" defaultRowHeight="12.75"/>
  <cols>
    <col min="1" max="1" width="5.42578125" style="9" customWidth="1"/>
    <col min="2" max="2" width="9.140625" style="9"/>
    <col min="3" max="3" width="68.42578125" style="9" customWidth="1"/>
    <col min="4" max="4" width="10.140625" style="9" customWidth="1"/>
    <col min="5" max="5" width="13.7109375" style="24" customWidth="1"/>
    <col min="6" max="6" width="12.42578125" style="9" customWidth="1"/>
    <col min="7" max="7" width="22.42578125" style="9" bestFit="1" customWidth="1"/>
    <col min="8" max="253" width="9.140625" style="9"/>
    <col min="254" max="254" width="13.42578125" style="9" customWidth="1"/>
    <col min="255" max="255" width="14.85546875" style="9" customWidth="1"/>
    <col min="256" max="256" width="16.42578125" style="9" customWidth="1"/>
    <col min="257" max="257" width="13.42578125" style="9" customWidth="1"/>
    <col min="258" max="258" width="18" style="9" customWidth="1"/>
    <col min="259" max="259" width="17.85546875" style="9" customWidth="1"/>
    <col min="260" max="260" width="10.140625" style="9" customWidth="1"/>
    <col min="261" max="261" width="13.7109375" style="9" customWidth="1"/>
    <col min="262" max="262" width="12.42578125" style="9" customWidth="1"/>
    <col min="263" max="263" width="22.42578125" style="9" bestFit="1" customWidth="1"/>
    <col min="264" max="509" width="9.140625" style="9"/>
    <col min="510" max="510" width="13.42578125" style="9" customWidth="1"/>
    <col min="511" max="511" width="14.85546875" style="9" customWidth="1"/>
    <col min="512" max="512" width="16.42578125" style="9" customWidth="1"/>
    <col min="513" max="513" width="13.42578125" style="9" customWidth="1"/>
    <col min="514" max="514" width="18" style="9" customWidth="1"/>
    <col min="515" max="515" width="17.85546875" style="9" customWidth="1"/>
    <col min="516" max="516" width="10.140625" style="9" customWidth="1"/>
    <col min="517" max="517" width="13.7109375" style="9" customWidth="1"/>
    <col min="518" max="518" width="12.42578125" style="9" customWidth="1"/>
    <col min="519" max="519" width="22.42578125" style="9" bestFit="1" customWidth="1"/>
    <col min="520" max="765" width="9.140625" style="9"/>
    <col min="766" max="766" width="13.42578125" style="9" customWidth="1"/>
    <col min="767" max="767" width="14.85546875" style="9" customWidth="1"/>
    <col min="768" max="768" width="16.42578125" style="9" customWidth="1"/>
    <col min="769" max="769" width="13.42578125" style="9" customWidth="1"/>
    <col min="770" max="770" width="18" style="9" customWidth="1"/>
    <col min="771" max="771" width="17.85546875" style="9" customWidth="1"/>
    <col min="772" max="772" width="10.140625" style="9" customWidth="1"/>
    <col min="773" max="773" width="13.7109375" style="9" customWidth="1"/>
    <col min="774" max="774" width="12.42578125" style="9" customWidth="1"/>
    <col min="775" max="775" width="22.42578125" style="9" bestFit="1" customWidth="1"/>
    <col min="776" max="1021" width="9.140625" style="9"/>
    <col min="1022" max="1022" width="13.42578125" style="9" customWidth="1"/>
    <col min="1023" max="1023" width="14.85546875" style="9" customWidth="1"/>
    <col min="1024" max="1024" width="16.42578125" style="9" customWidth="1"/>
    <col min="1025" max="1025" width="13.42578125" style="9" customWidth="1"/>
    <col min="1026" max="1026" width="18" style="9" customWidth="1"/>
    <col min="1027" max="1027" width="17.85546875" style="9" customWidth="1"/>
    <col min="1028" max="1028" width="10.140625" style="9" customWidth="1"/>
    <col min="1029" max="1029" width="13.7109375" style="9" customWidth="1"/>
    <col min="1030" max="1030" width="12.42578125" style="9" customWidth="1"/>
    <col min="1031" max="1031" width="22.42578125" style="9" bestFit="1" customWidth="1"/>
    <col min="1032" max="1277" width="9.140625" style="9"/>
    <col min="1278" max="1278" width="13.42578125" style="9" customWidth="1"/>
    <col min="1279" max="1279" width="14.85546875" style="9" customWidth="1"/>
    <col min="1280" max="1280" width="16.42578125" style="9" customWidth="1"/>
    <col min="1281" max="1281" width="13.42578125" style="9" customWidth="1"/>
    <col min="1282" max="1282" width="18" style="9" customWidth="1"/>
    <col min="1283" max="1283" width="17.85546875" style="9" customWidth="1"/>
    <col min="1284" max="1284" width="10.140625" style="9" customWidth="1"/>
    <col min="1285" max="1285" width="13.7109375" style="9" customWidth="1"/>
    <col min="1286" max="1286" width="12.42578125" style="9" customWidth="1"/>
    <col min="1287" max="1287" width="22.42578125" style="9" bestFit="1" customWidth="1"/>
    <col min="1288" max="1533" width="9.140625" style="9"/>
    <col min="1534" max="1534" width="13.42578125" style="9" customWidth="1"/>
    <col min="1535" max="1535" width="14.85546875" style="9" customWidth="1"/>
    <col min="1536" max="1536" width="16.42578125" style="9" customWidth="1"/>
    <col min="1537" max="1537" width="13.42578125" style="9" customWidth="1"/>
    <col min="1538" max="1538" width="18" style="9" customWidth="1"/>
    <col min="1539" max="1539" width="17.85546875" style="9" customWidth="1"/>
    <col min="1540" max="1540" width="10.140625" style="9" customWidth="1"/>
    <col min="1541" max="1541" width="13.7109375" style="9" customWidth="1"/>
    <col min="1542" max="1542" width="12.42578125" style="9" customWidth="1"/>
    <col min="1543" max="1543" width="22.42578125" style="9" bestFit="1" customWidth="1"/>
    <col min="1544" max="1789" width="9.140625" style="9"/>
    <col min="1790" max="1790" width="13.42578125" style="9" customWidth="1"/>
    <col min="1791" max="1791" width="14.85546875" style="9" customWidth="1"/>
    <col min="1792" max="1792" width="16.42578125" style="9" customWidth="1"/>
    <col min="1793" max="1793" width="13.42578125" style="9" customWidth="1"/>
    <col min="1794" max="1794" width="18" style="9" customWidth="1"/>
    <col min="1795" max="1795" width="17.85546875" style="9" customWidth="1"/>
    <col min="1796" max="1796" width="10.140625" style="9" customWidth="1"/>
    <col min="1797" max="1797" width="13.7109375" style="9" customWidth="1"/>
    <col min="1798" max="1798" width="12.42578125" style="9" customWidth="1"/>
    <col min="1799" max="1799" width="22.42578125" style="9" bestFit="1" customWidth="1"/>
    <col min="1800" max="2045" width="9.140625" style="9"/>
    <col min="2046" max="2046" width="13.42578125" style="9" customWidth="1"/>
    <col min="2047" max="2047" width="14.85546875" style="9" customWidth="1"/>
    <col min="2048" max="2048" width="16.42578125" style="9" customWidth="1"/>
    <col min="2049" max="2049" width="13.42578125" style="9" customWidth="1"/>
    <col min="2050" max="2050" width="18" style="9" customWidth="1"/>
    <col min="2051" max="2051" width="17.85546875" style="9" customWidth="1"/>
    <col min="2052" max="2052" width="10.140625" style="9" customWidth="1"/>
    <col min="2053" max="2053" width="13.7109375" style="9" customWidth="1"/>
    <col min="2054" max="2054" width="12.42578125" style="9" customWidth="1"/>
    <col min="2055" max="2055" width="22.42578125" style="9" bestFit="1" customWidth="1"/>
    <col min="2056" max="2301" width="9.140625" style="9"/>
    <col min="2302" max="2302" width="13.42578125" style="9" customWidth="1"/>
    <col min="2303" max="2303" width="14.85546875" style="9" customWidth="1"/>
    <col min="2304" max="2304" width="16.42578125" style="9" customWidth="1"/>
    <col min="2305" max="2305" width="13.42578125" style="9" customWidth="1"/>
    <col min="2306" max="2306" width="18" style="9" customWidth="1"/>
    <col min="2307" max="2307" width="17.85546875" style="9" customWidth="1"/>
    <col min="2308" max="2308" width="10.140625" style="9" customWidth="1"/>
    <col min="2309" max="2309" width="13.7109375" style="9" customWidth="1"/>
    <col min="2310" max="2310" width="12.42578125" style="9" customWidth="1"/>
    <col min="2311" max="2311" width="22.42578125" style="9" bestFit="1" customWidth="1"/>
    <col min="2312" max="2557" width="9.140625" style="9"/>
    <col min="2558" max="2558" width="13.42578125" style="9" customWidth="1"/>
    <col min="2559" max="2559" width="14.85546875" style="9" customWidth="1"/>
    <col min="2560" max="2560" width="16.42578125" style="9" customWidth="1"/>
    <col min="2561" max="2561" width="13.42578125" style="9" customWidth="1"/>
    <col min="2562" max="2562" width="18" style="9" customWidth="1"/>
    <col min="2563" max="2563" width="17.85546875" style="9" customWidth="1"/>
    <col min="2564" max="2564" width="10.140625" style="9" customWidth="1"/>
    <col min="2565" max="2565" width="13.7109375" style="9" customWidth="1"/>
    <col min="2566" max="2566" width="12.42578125" style="9" customWidth="1"/>
    <col min="2567" max="2567" width="22.42578125" style="9" bestFit="1" customWidth="1"/>
    <col min="2568" max="2813" width="9.140625" style="9"/>
    <col min="2814" max="2814" width="13.42578125" style="9" customWidth="1"/>
    <col min="2815" max="2815" width="14.85546875" style="9" customWidth="1"/>
    <col min="2816" max="2816" width="16.42578125" style="9" customWidth="1"/>
    <col min="2817" max="2817" width="13.42578125" style="9" customWidth="1"/>
    <col min="2818" max="2818" width="18" style="9" customWidth="1"/>
    <col min="2819" max="2819" width="17.85546875" style="9" customWidth="1"/>
    <col min="2820" max="2820" width="10.140625" style="9" customWidth="1"/>
    <col min="2821" max="2821" width="13.7109375" style="9" customWidth="1"/>
    <col min="2822" max="2822" width="12.42578125" style="9" customWidth="1"/>
    <col min="2823" max="2823" width="22.42578125" style="9" bestFit="1" customWidth="1"/>
    <col min="2824" max="3069" width="9.140625" style="9"/>
    <col min="3070" max="3070" width="13.42578125" style="9" customWidth="1"/>
    <col min="3071" max="3071" width="14.85546875" style="9" customWidth="1"/>
    <col min="3072" max="3072" width="16.42578125" style="9" customWidth="1"/>
    <col min="3073" max="3073" width="13.42578125" style="9" customWidth="1"/>
    <col min="3074" max="3074" width="18" style="9" customWidth="1"/>
    <col min="3075" max="3075" width="17.85546875" style="9" customWidth="1"/>
    <col min="3076" max="3076" width="10.140625" style="9" customWidth="1"/>
    <col min="3077" max="3077" width="13.7109375" style="9" customWidth="1"/>
    <col min="3078" max="3078" width="12.42578125" style="9" customWidth="1"/>
    <col min="3079" max="3079" width="22.42578125" style="9" bestFit="1" customWidth="1"/>
    <col min="3080" max="3325" width="9.140625" style="9"/>
    <col min="3326" max="3326" width="13.42578125" style="9" customWidth="1"/>
    <col min="3327" max="3327" width="14.85546875" style="9" customWidth="1"/>
    <col min="3328" max="3328" width="16.42578125" style="9" customWidth="1"/>
    <col min="3329" max="3329" width="13.42578125" style="9" customWidth="1"/>
    <col min="3330" max="3330" width="18" style="9" customWidth="1"/>
    <col min="3331" max="3331" width="17.85546875" style="9" customWidth="1"/>
    <col min="3332" max="3332" width="10.140625" style="9" customWidth="1"/>
    <col min="3333" max="3333" width="13.7109375" style="9" customWidth="1"/>
    <col min="3334" max="3334" width="12.42578125" style="9" customWidth="1"/>
    <col min="3335" max="3335" width="22.42578125" style="9" bestFit="1" customWidth="1"/>
    <col min="3336" max="3581" width="9.140625" style="9"/>
    <col min="3582" max="3582" width="13.42578125" style="9" customWidth="1"/>
    <col min="3583" max="3583" width="14.85546875" style="9" customWidth="1"/>
    <col min="3584" max="3584" width="16.42578125" style="9" customWidth="1"/>
    <col min="3585" max="3585" width="13.42578125" style="9" customWidth="1"/>
    <col min="3586" max="3586" width="18" style="9" customWidth="1"/>
    <col min="3587" max="3587" width="17.85546875" style="9" customWidth="1"/>
    <col min="3588" max="3588" width="10.140625" style="9" customWidth="1"/>
    <col min="3589" max="3589" width="13.7109375" style="9" customWidth="1"/>
    <col min="3590" max="3590" width="12.42578125" style="9" customWidth="1"/>
    <col min="3591" max="3591" width="22.42578125" style="9" bestFit="1" customWidth="1"/>
    <col min="3592" max="3837" width="9.140625" style="9"/>
    <col min="3838" max="3838" width="13.42578125" style="9" customWidth="1"/>
    <col min="3839" max="3839" width="14.85546875" style="9" customWidth="1"/>
    <col min="3840" max="3840" width="16.42578125" style="9" customWidth="1"/>
    <col min="3841" max="3841" width="13.42578125" style="9" customWidth="1"/>
    <col min="3842" max="3842" width="18" style="9" customWidth="1"/>
    <col min="3843" max="3843" width="17.85546875" style="9" customWidth="1"/>
    <col min="3844" max="3844" width="10.140625" style="9" customWidth="1"/>
    <col min="3845" max="3845" width="13.7109375" style="9" customWidth="1"/>
    <col min="3846" max="3846" width="12.42578125" style="9" customWidth="1"/>
    <col min="3847" max="3847" width="22.42578125" style="9" bestFit="1" customWidth="1"/>
    <col min="3848" max="4093" width="9.140625" style="9"/>
    <col min="4094" max="4094" width="13.42578125" style="9" customWidth="1"/>
    <col min="4095" max="4095" width="14.85546875" style="9" customWidth="1"/>
    <col min="4096" max="4096" width="16.42578125" style="9" customWidth="1"/>
    <col min="4097" max="4097" width="13.42578125" style="9" customWidth="1"/>
    <col min="4098" max="4098" width="18" style="9" customWidth="1"/>
    <col min="4099" max="4099" width="17.85546875" style="9" customWidth="1"/>
    <col min="4100" max="4100" width="10.140625" style="9" customWidth="1"/>
    <col min="4101" max="4101" width="13.7109375" style="9" customWidth="1"/>
    <col min="4102" max="4102" width="12.42578125" style="9" customWidth="1"/>
    <col min="4103" max="4103" width="22.42578125" style="9" bestFit="1" customWidth="1"/>
    <col min="4104" max="4349" width="9.140625" style="9"/>
    <col min="4350" max="4350" width="13.42578125" style="9" customWidth="1"/>
    <col min="4351" max="4351" width="14.85546875" style="9" customWidth="1"/>
    <col min="4352" max="4352" width="16.42578125" style="9" customWidth="1"/>
    <col min="4353" max="4353" width="13.42578125" style="9" customWidth="1"/>
    <col min="4354" max="4354" width="18" style="9" customWidth="1"/>
    <col min="4355" max="4355" width="17.85546875" style="9" customWidth="1"/>
    <col min="4356" max="4356" width="10.140625" style="9" customWidth="1"/>
    <col min="4357" max="4357" width="13.7109375" style="9" customWidth="1"/>
    <col min="4358" max="4358" width="12.42578125" style="9" customWidth="1"/>
    <col min="4359" max="4359" width="22.42578125" style="9" bestFit="1" customWidth="1"/>
    <col min="4360" max="4605" width="9.140625" style="9"/>
    <col min="4606" max="4606" width="13.42578125" style="9" customWidth="1"/>
    <col min="4607" max="4607" width="14.85546875" style="9" customWidth="1"/>
    <col min="4608" max="4608" width="16.42578125" style="9" customWidth="1"/>
    <col min="4609" max="4609" width="13.42578125" style="9" customWidth="1"/>
    <col min="4610" max="4610" width="18" style="9" customWidth="1"/>
    <col min="4611" max="4611" width="17.85546875" style="9" customWidth="1"/>
    <col min="4612" max="4612" width="10.140625" style="9" customWidth="1"/>
    <col min="4613" max="4613" width="13.7109375" style="9" customWidth="1"/>
    <col min="4614" max="4614" width="12.42578125" style="9" customWidth="1"/>
    <col min="4615" max="4615" width="22.42578125" style="9" bestFit="1" customWidth="1"/>
    <col min="4616" max="4861" width="9.140625" style="9"/>
    <col min="4862" max="4862" width="13.42578125" style="9" customWidth="1"/>
    <col min="4863" max="4863" width="14.85546875" style="9" customWidth="1"/>
    <col min="4864" max="4864" width="16.42578125" style="9" customWidth="1"/>
    <col min="4865" max="4865" width="13.42578125" style="9" customWidth="1"/>
    <col min="4866" max="4866" width="18" style="9" customWidth="1"/>
    <col min="4867" max="4867" width="17.85546875" style="9" customWidth="1"/>
    <col min="4868" max="4868" width="10.140625" style="9" customWidth="1"/>
    <col min="4869" max="4869" width="13.7109375" style="9" customWidth="1"/>
    <col min="4870" max="4870" width="12.42578125" style="9" customWidth="1"/>
    <col min="4871" max="4871" width="22.42578125" style="9" bestFit="1" customWidth="1"/>
    <col min="4872" max="5117" width="9.140625" style="9"/>
    <col min="5118" max="5118" width="13.42578125" style="9" customWidth="1"/>
    <col min="5119" max="5119" width="14.85546875" style="9" customWidth="1"/>
    <col min="5120" max="5120" width="16.42578125" style="9" customWidth="1"/>
    <col min="5121" max="5121" width="13.42578125" style="9" customWidth="1"/>
    <col min="5122" max="5122" width="18" style="9" customWidth="1"/>
    <col min="5123" max="5123" width="17.85546875" style="9" customWidth="1"/>
    <col min="5124" max="5124" width="10.140625" style="9" customWidth="1"/>
    <col min="5125" max="5125" width="13.7109375" style="9" customWidth="1"/>
    <col min="5126" max="5126" width="12.42578125" style="9" customWidth="1"/>
    <col min="5127" max="5127" width="22.42578125" style="9" bestFit="1" customWidth="1"/>
    <col min="5128" max="5373" width="9.140625" style="9"/>
    <col min="5374" max="5374" width="13.42578125" style="9" customWidth="1"/>
    <col min="5375" max="5375" width="14.85546875" style="9" customWidth="1"/>
    <col min="5376" max="5376" width="16.42578125" style="9" customWidth="1"/>
    <col min="5377" max="5377" width="13.42578125" style="9" customWidth="1"/>
    <col min="5378" max="5378" width="18" style="9" customWidth="1"/>
    <col min="5379" max="5379" width="17.85546875" style="9" customWidth="1"/>
    <col min="5380" max="5380" width="10.140625" style="9" customWidth="1"/>
    <col min="5381" max="5381" width="13.7109375" style="9" customWidth="1"/>
    <col min="5382" max="5382" width="12.42578125" style="9" customWidth="1"/>
    <col min="5383" max="5383" width="22.42578125" style="9" bestFit="1" customWidth="1"/>
    <col min="5384" max="5629" width="9.140625" style="9"/>
    <col min="5630" max="5630" width="13.42578125" style="9" customWidth="1"/>
    <col min="5631" max="5631" width="14.85546875" style="9" customWidth="1"/>
    <col min="5632" max="5632" width="16.42578125" style="9" customWidth="1"/>
    <col min="5633" max="5633" width="13.42578125" style="9" customWidth="1"/>
    <col min="5634" max="5634" width="18" style="9" customWidth="1"/>
    <col min="5635" max="5635" width="17.85546875" style="9" customWidth="1"/>
    <col min="5636" max="5636" width="10.140625" style="9" customWidth="1"/>
    <col min="5637" max="5637" width="13.7109375" style="9" customWidth="1"/>
    <col min="5638" max="5638" width="12.42578125" style="9" customWidth="1"/>
    <col min="5639" max="5639" width="22.42578125" style="9" bestFit="1" customWidth="1"/>
    <col min="5640" max="5885" width="9.140625" style="9"/>
    <col min="5886" max="5886" width="13.42578125" style="9" customWidth="1"/>
    <col min="5887" max="5887" width="14.85546875" style="9" customWidth="1"/>
    <col min="5888" max="5888" width="16.42578125" style="9" customWidth="1"/>
    <col min="5889" max="5889" width="13.42578125" style="9" customWidth="1"/>
    <col min="5890" max="5890" width="18" style="9" customWidth="1"/>
    <col min="5891" max="5891" width="17.85546875" style="9" customWidth="1"/>
    <col min="5892" max="5892" width="10.140625" style="9" customWidth="1"/>
    <col min="5893" max="5893" width="13.7109375" style="9" customWidth="1"/>
    <col min="5894" max="5894" width="12.42578125" style="9" customWidth="1"/>
    <col min="5895" max="5895" width="22.42578125" style="9" bestFit="1" customWidth="1"/>
    <col min="5896" max="6141" width="9.140625" style="9"/>
    <col min="6142" max="6142" width="13.42578125" style="9" customWidth="1"/>
    <col min="6143" max="6143" width="14.85546875" style="9" customWidth="1"/>
    <col min="6144" max="6144" width="16.42578125" style="9" customWidth="1"/>
    <col min="6145" max="6145" width="13.42578125" style="9" customWidth="1"/>
    <col min="6146" max="6146" width="18" style="9" customWidth="1"/>
    <col min="6147" max="6147" width="17.85546875" style="9" customWidth="1"/>
    <col min="6148" max="6148" width="10.140625" style="9" customWidth="1"/>
    <col min="6149" max="6149" width="13.7109375" style="9" customWidth="1"/>
    <col min="6150" max="6150" width="12.42578125" style="9" customWidth="1"/>
    <col min="6151" max="6151" width="22.42578125" style="9" bestFit="1" customWidth="1"/>
    <col min="6152" max="6397" width="9.140625" style="9"/>
    <col min="6398" max="6398" width="13.42578125" style="9" customWidth="1"/>
    <col min="6399" max="6399" width="14.85546875" style="9" customWidth="1"/>
    <col min="6400" max="6400" width="16.42578125" style="9" customWidth="1"/>
    <col min="6401" max="6401" width="13.42578125" style="9" customWidth="1"/>
    <col min="6402" max="6402" width="18" style="9" customWidth="1"/>
    <col min="6403" max="6403" width="17.85546875" style="9" customWidth="1"/>
    <col min="6404" max="6404" width="10.140625" style="9" customWidth="1"/>
    <col min="6405" max="6405" width="13.7109375" style="9" customWidth="1"/>
    <col min="6406" max="6406" width="12.42578125" style="9" customWidth="1"/>
    <col min="6407" max="6407" width="22.42578125" style="9" bestFit="1" customWidth="1"/>
    <col min="6408" max="6653" width="9.140625" style="9"/>
    <col min="6654" max="6654" width="13.42578125" style="9" customWidth="1"/>
    <col min="6655" max="6655" width="14.85546875" style="9" customWidth="1"/>
    <col min="6656" max="6656" width="16.42578125" style="9" customWidth="1"/>
    <col min="6657" max="6657" width="13.42578125" style="9" customWidth="1"/>
    <col min="6658" max="6658" width="18" style="9" customWidth="1"/>
    <col min="6659" max="6659" width="17.85546875" style="9" customWidth="1"/>
    <col min="6660" max="6660" width="10.140625" style="9" customWidth="1"/>
    <col min="6661" max="6661" width="13.7109375" style="9" customWidth="1"/>
    <col min="6662" max="6662" width="12.42578125" style="9" customWidth="1"/>
    <col min="6663" max="6663" width="22.42578125" style="9" bestFit="1" customWidth="1"/>
    <col min="6664" max="6909" width="9.140625" style="9"/>
    <col min="6910" max="6910" width="13.42578125" style="9" customWidth="1"/>
    <col min="6911" max="6911" width="14.85546875" style="9" customWidth="1"/>
    <col min="6912" max="6912" width="16.42578125" style="9" customWidth="1"/>
    <col min="6913" max="6913" width="13.42578125" style="9" customWidth="1"/>
    <col min="6914" max="6914" width="18" style="9" customWidth="1"/>
    <col min="6915" max="6915" width="17.85546875" style="9" customWidth="1"/>
    <col min="6916" max="6916" width="10.140625" style="9" customWidth="1"/>
    <col min="6917" max="6917" width="13.7109375" style="9" customWidth="1"/>
    <col min="6918" max="6918" width="12.42578125" style="9" customWidth="1"/>
    <col min="6919" max="6919" width="22.42578125" style="9" bestFit="1" customWidth="1"/>
    <col min="6920" max="7165" width="9.140625" style="9"/>
    <col min="7166" max="7166" width="13.42578125" style="9" customWidth="1"/>
    <col min="7167" max="7167" width="14.85546875" style="9" customWidth="1"/>
    <col min="7168" max="7168" width="16.42578125" style="9" customWidth="1"/>
    <col min="7169" max="7169" width="13.42578125" style="9" customWidth="1"/>
    <col min="7170" max="7170" width="18" style="9" customWidth="1"/>
    <col min="7171" max="7171" width="17.85546875" style="9" customWidth="1"/>
    <col min="7172" max="7172" width="10.140625" style="9" customWidth="1"/>
    <col min="7173" max="7173" width="13.7109375" style="9" customWidth="1"/>
    <col min="7174" max="7174" width="12.42578125" style="9" customWidth="1"/>
    <col min="7175" max="7175" width="22.42578125" style="9" bestFit="1" customWidth="1"/>
    <col min="7176" max="7421" width="9.140625" style="9"/>
    <col min="7422" max="7422" width="13.42578125" style="9" customWidth="1"/>
    <col min="7423" max="7423" width="14.85546875" style="9" customWidth="1"/>
    <col min="7424" max="7424" width="16.42578125" style="9" customWidth="1"/>
    <col min="7425" max="7425" width="13.42578125" style="9" customWidth="1"/>
    <col min="7426" max="7426" width="18" style="9" customWidth="1"/>
    <col min="7427" max="7427" width="17.85546875" style="9" customWidth="1"/>
    <col min="7428" max="7428" width="10.140625" style="9" customWidth="1"/>
    <col min="7429" max="7429" width="13.7109375" style="9" customWidth="1"/>
    <col min="7430" max="7430" width="12.42578125" style="9" customWidth="1"/>
    <col min="7431" max="7431" width="22.42578125" style="9" bestFit="1" customWidth="1"/>
    <col min="7432" max="7677" width="9.140625" style="9"/>
    <col min="7678" max="7678" width="13.42578125" style="9" customWidth="1"/>
    <col min="7679" max="7679" width="14.85546875" style="9" customWidth="1"/>
    <col min="7680" max="7680" width="16.42578125" style="9" customWidth="1"/>
    <col min="7681" max="7681" width="13.42578125" style="9" customWidth="1"/>
    <col min="7682" max="7682" width="18" style="9" customWidth="1"/>
    <col min="7683" max="7683" width="17.85546875" style="9" customWidth="1"/>
    <col min="7684" max="7684" width="10.140625" style="9" customWidth="1"/>
    <col min="7685" max="7685" width="13.7109375" style="9" customWidth="1"/>
    <col min="7686" max="7686" width="12.42578125" style="9" customWidth="1"/>
    <col min="7687" max="7687" width="22.42578125" style="9" bestFit="1" customWidth="1"/>
    <col min="7688" max="7933" width="9.140625" style="9"/>
    <col min="7934" max="7934" width="13.42578125" style="9" customWidth="1"/>
    <col min="7935" max="7935" width="14.85546875" style="9" customWidth="1"/>
    <col min="7936" max="7936" width="16.42578125" style="9" customWidth="1"/>
    <col min="7937" max="7937" width="13.42578125" style="9" customWidth="1"/>
    <col min="7938" max="7938" width="18" style="9" customWidth="1"/>
    <col min="7939" max="7939" width="17.85546875" style="9" customWidth="1"/>
    <col min="7940" max="7940" width="10.140625" style="9" customWidth="1"/>
    <col min="7941" max="7941" width="13.7109375" style="9" customWidth="1"/>
    <col min="7942" max="7942" width="12.42578125" style="9" customWidth="1"/>
    <col min="7943" max="7943" width="22.42578125" style="9" bestFit="1" customWidth="1"/>
    <col min="7944" max="8189" width="9.140625" style="9"/>
    <col min="8190" max="8190" width="13.42578125" style="9" customWidth="1"/>
    <col min="8191" max="8191" width="14.85546875" style="9" customWidth="1"/>
    <col min="8192" max="8192" width="16.42578125" style="9" customWidth="1"/>
    <col min="8193" max="8193" width="13.42578125" style="9" customWidth="1"/>
    <col min="8194" max="8194" width="18" style="9" customWidth="1"/>
    <col min="8195" max="8195" width="17.85546875" style="9" customWidth="1"/>
    <col min="8196" max="8196" width="10.140625" style="9" customWidth="1"/>
    <col min="8197" max="8197" width="13.7109375" style="9" customWidth="1"/>
    <col min="8198" max="8198" width="12.42578125" style="9" customWidth="1"/>
    <col min="8199" max="8199" width="22.42578125" style="9" bestFit="1" customWidth="1"/>
    <col min="8200" max="8445" width="9.140625" style="9"/>
    <col min="8446" max="8446" width="13.42578125" style="9" customWidth="1"/>
    <col min="8447" max="8447" width="14.85546875" style="9" customWidth="1"/>
    <col min="8448" max="8448" width="16.42578125" style="9" customWidth="1"/>
    <col min="8449" max="8449" width="13.42578125" style="9" customWidth="1"/>
    <col min="8450" max="8450" width="18" style="9" customWidth="1"/>
    <col min="8451" max="8451" width="17.85546875" style="9" customWidth="1"/>
    <col min="8452" max="8452" width="10.140625" style="9" customWidth="1"/>
    <col min="8453" max="8453" width="13.7109375" style="9" customWidth="1"/>
    <col min="8454" max="8454" width="12.42578125" style="9" customWidth="1"/>
    <col min="8455" max="8455" width="22.42578125" style="9" bestFit="1" customWidth="1"/>
    <col min="8456" max="8701" width="9.140625" style="9"/>
    <col min="8702" max="8702" width="13.42578125" style="9" customWidth="1"/>
    <col min="8703" max="8703" width="14.85546875" style="9" customWidth="1"/>
    <col min="8704" max="8704" width="16.42578125" style="9" customWidth="1"/>
    <col min="8705" max="8705" width="13.42578125" style="9" customWidth="1"/>
    <col min="8706" max="8706" width="18" style="9" customWidth="1"/>
    <col min="8707" max="8707" width="17.85546875" style="9" customWidth="1"/>
    <col min="8708" max="8708" width="10.140625" style="9" customWidth="1"/>
    <col min="8709" max="8709" width="13.7109375" style="9" customWidth="1"/>
    <col min="8710" max="8710" width="12.42578125" style="9" customWidth="1"/>
    <col min="8711" max="8711" width="22.42578125" style="9" bestFit="1" customWidth="1"/>
    <col min="8712" max="8957" width="9.140625" style="9"/>
    <col min="8958" max="8958" width="13.42578125" style="9" customWidth="1"/>
    <col min="8959" max="8959" width="14.85546875" style="9" customWidth="1"/>
    <col min="8960" max="8960" width="16.42578125" style="9" customWidth="1"/>
    <col min="8961" max="8961" width="13.42578125" style="9" customWidth="1"/>
    <col min="8962" max="8962" width="18" style="9" customWidth="1"/>
    <col min="8963" max="8963" width="17.85546875" style="9" customWidth="1"/>
    <col min="8964" max="8964" width="10.140625" style="9" customWidth="1"/>
    <col min="8965" max="8965" width="13.7109375" style="9" customWidth="1"/>
    <col min="8966" max="8966" width="12.42578125" style="9" customWidth="1"/>
    <col min="8967" max="8967" width="22.42578125" style="9" bestFit="1" customWidth="1"/>
    <col min="8968" max="9213" width="9.140625" style="9"/>
    <col min="9214" max="9214" width="13.42578125" style="9" customWidth="1"/>
    <col min="9215" max="9215" width="14.85546875" style="9" customWidth="1"/>
    <col min="9216" max="9216" width="16.42578125" style="9" customWidth="1"/>
    <col min="9217" max="9217" width="13.42578125" style="9" customWidth="1"/>
    <col min="9218" max="9218" width="18" style="9" customWidth="1"/>
    <col min="9219" max="9219" width="17.85546875" style="9" customWidth="1"/>
    <col min="9220" max="9220" width="10.140625" style="9" customWidth="1"/>
    <col min="9221" max="9221" width="13.7109375" style="9" customWidth="1"/>
    <col min="9222" max="9222" width="12.42578125" style="9" customWidth="1"/>
    <col min="9223" max="9223" width="22.42578125" style="9" bestFit="1" customWidth="1"/>
    <col min="9224" max="9469" width="9.140625" style="9"/>
    <col min="9470" max="9470" width="13.42578125" style="9" customWidth="1"/>
    <col min="9471" max="9471" width="14.85546875" style="9" customWidth="1"/>
    <col min="9472" max="9472" width="16.42578125" style="9" customWidth="1"/>
    <col min="9473" max="9473" width="13.42578125" style="9" customWidth="1"/>
    <col min="9474" max="9474" width="18" style="9" customWidth="1"/>
    <col min="9475" max="9475" width="17.85546875" style="9" customWidth="1"/>
    <col min="9476" max="9476" width="10.140625" style="9" customWidth="1"/>
    <col min="9477" max="9477" width="13.7109375" style="9" customWidth="1"/>
    <col min="9478" max="9478" width="12.42578125" style="9" customWidth="1"/>
    <col min="9479" max="9479" width="22.42578125" style="9" bestFit="1" customWidth="1"/>
    <col min="9480" max="9725" width="9.140625" style="9"/>
    <col min="9726" max="9726" width="13.42578125" style="9" customWidth="1"/>
    <col min="9727" max="9727" width="14.85546875" style="9" customWidth="1"/>
    <col min="9728" max="9728" width="16.42578125" style="9" customWidth="1"/>
    <col min="9729" max="9729" width="13.42578125" style="9" customWidth="1"/>
    <col min="9730" max="9730" width="18" style="9" customWidth="1"/>
    <col min="9731" max="9731" width="17.85546875" style="9" customWidth="1"/>
    <col min="9732" max="9732" width="10.140625" style="9" customWidth="1"/>
    <col min="9733" max="9733" width="13.7109375" style="9" customWidth="1"/>
    <col min="9734" max="9734" width="12.42578125" style="9" customWidth="1"/>
    <col min="9735" max="9735" width="22.42578125" style="9" bestFit="1" customWidth="1"/>
    <col min="9736" max="9981" width="9.140625" style="9"/>
    <col min="9982" max="9982" width="13.42578125" style="9" customWidth="1"/>
    <col min="9983" max="9983" width="14.85546875" style="9" customWidth="1"/>
    <col min="9984" max="9984" width="16.42578125" style="9" customWidth="1"/>
    <col min="9985" max="9985" width="13.42578125" style="9" customWidth="1"/>
    <col min="9986" max="9986" width="18" style="9" customWidth="1"/>
    <col min="9987" max="9987" width="17.85546875" style="9" customWidth="1"/>
    <col min="9988" max="9988" width="10.140625" style="9" customWidth="1"/>
    <col min="9989" max="9989" width="13.7109375" style="9" customWidth="1"/>
    <col min="9990" max="9990" width="12.42578125" style="9" customWidth="1"/>
    <col min="9991" max="9991" width="22.42578125" style="9" bestFit="1" customWidth="1"/>
    <col min="9992" max="10237" width="9.140625" style="9"/>
    <col min="10238" max="10238" width="13.42578125" style="9" customWidth="1"/>
    <col min="10239" max="10239" width="14.85546875" style="9" customWidth="1"/>
    <col min="10240" max="10240" width="16.42578125" style="9" customWidth="1"/>
    <col min="10241" max="10241" width="13.42578125" style="9" customWidth="1"/>
    <col min="10242" max="10242" width="18" style="9" customWidth="1"/>
    <col min="10243" max="10243" width="17.85546875" style="9" customWidth="1"/>
    <col min="10244" max="10244" width="10.140625" style="9" customWidth="1"/>
    <col min="10245" max="10245" width="13.7109375" style="9" customWidth="1"/>
    <col min="10246" max="10246" width="12.42578125" style="9" customWidth="1"/>
    <col min="10247" max="10247" width="22.42578125" style="9" bestFit="1" customWidth="1"/>
    <col min="10248" max="10493" width="9.140625" style="9"/>
    <col min="10494" max="10494" width="13.42578125" style="9" customWidth="1"/>
    <col min="10495" max="10495" width="14.85546875" style="9" customWidth="1"/>
    <col min="10496" max="10496" width="16.42578125" style="9" customWidth="1"/>
    <col min="10497" max="10497" width="13.42578125" style="9" customWidth="1"/>
    <col min="10498" max="10498" width="18" style="9" customWidth="1"/>
    <col min="10499" max="10499" width="17.85546875" style="9" customWidth="1"/>
    <col min="10500" max="10500" width="10.140625" style="9" customWidth="1"/>
    <col min="10501" max="10501" width="13.7109375" style="9" customWidth="1"/>
    <col min="10502" max="10502" width="12.42578125" style="9" customWidth="1"/>
    <col min="10503" max="10503" width="22.42578125" style="9" bestFit="1" customWidth="1"/>
    <col min="10504" max="10749" width="9.140625" style="9"/>
    <col min="10750" max="10750" width="13.42578125" style="9" customWidth="1"/>
    <col min="10751" max="10751" width="14.85546875" style="9" customWidth="1"/>
    <col min="10752" max="10752" width="16.42578125" style="9" customWidth="1"/>
    <col min="10753" max="10753" width="13.42578125" style="9" customWidth="1"/>
    <col min="10754" max="10754" width="18" style="9" customWidth="1"/>
    <col min="10755" max="10755" width="17.85546875" style="9" customWidth="1"/>
    <col min="10756" max="10756" width="10.140625" style="9" customWidth="1"/>
    <col min="10757" max="10757" width="13.7109375" style="9" customWidth="1"/>
    <col min="10758" max="10758" width="12.42578125" style="9" customWidth="1"/>
    <col min="10759" max="10759" width="22.42578125" style="9" bestFit="1" customWidth="1"/>
    <col min="10760" max="11005" width="9.140625" style="9"/>
    <col min="11006" max="11006" width="13.42578125" style="9" customWidth="1"/>
    <col min="11007" max="11007" width="14.85546875" style="9" customWidth="1"/>
    <col min="11008" max="11008" width="16.42578125" style="9" customWidth="1"/>
    <col min="11009" max="11009" width="13.42578125" style="9" customWidth="1"/>
    <col min="11010" max="11010" width="18" style="9" customWidth="1"/>
    <col min="11011" max="11011" width="17.85546875" style="9" customWidth="1"/>
    <col min="11012" max="11012" width="10.140625" style="9" customWidth="1"/>
    <col min="11013" max="11013" width="13.7109375" style="9" customWidth="1"/>
    <col min="11014" max="11014" width="12.42578125" style="9" customWidth="1"/>
    <col min="11015" max="11015" width="22.42578125" style="9" bestFit="1" customWidth="1"/>
    <col min="11016" max="11261" width="9.140625" style="9"/>
    <col min="11262" max="11262" width="13.42578125" style="9" customWidth="1"/>
    <col min="11263" max="11263" width="14.85546875" style="9" customWidth="1"/>
    <col min="11264" max="11264" width="16.42578125" style="9" customWidth="1"/>
    <col min="11265" max="11265" width="13.42578125" style="9" customWidth="1"/>
    <col min="11266" max="11266" width="18" style="9" customWidth="1"/>
    <col min="11267" max="11267" width="17.85546875" style="9" customWidth="1"/>
    <col min="11268" max="11268" width="10.140625" style="9" customWidth="1"/>
    <col min="11269" max="11269" width="13.7109375" style="9" customWidth="1"/>
    <col min="11270" max="11270" width="12.42578125" style="9" customWidth="1"/>
    <col min="11271" max="11271" width="22.42578125" style="9" bestFit="1" customWidth="1"/>
    <col min="11272" max="11517" width="9.140625" style="9"/>
    <col min="11518" max="11518" width="13.42578125" style="9" customWidth="1"/>
    <col min="11519" max="11519" width="14.85546875" style="9" customWidth="1"/>
    <col min="11520" max="11520" width="16.42578125" style="9" customWidth="1"/>
    <col min="11521" max="11521" width="13.42578125" style="9" customWidth="1"/>
    <col min="11522" max="11522" width="18" style="9" customWidth="1"/>
    <col min="11523" max="11523" width="17.85546875" style="9" customWidth="1"/>
    <col min="11524" max="11524" width="10.140625" style="9" customWidth="1"/>
    <col min="11525" max="11525" width="13.7109375" style="9" customWidth="1"/>
    <col min="11526" max="11526" width="12.42578125" style="9" customWidth="1"/>
    <col min="11527" max="11527" width="22.42578125" style="9" bestFit="1" customWidth="1"/>
    <col min="11528" max="11773" width="9.140625" style="9"/>
    <col min="11774" max="11774" width="13.42578125" style="9" customWidth="1"/>
    <col min="11775" max="11775" width="14.85546875" style="9" customWidth="1"/>
    <col min="11776" max="11776" width="16.42578125" style="9" customWidth="1"/>
    <col min="11777" max="11777" width="13.42578125" style="9" customWidth="1"/>
    <col min="11778" max="11778" width="18" style="9" customWidth="1"/>
    <col min="11779" max="11779" width="17.85546875" style="9" customWidth="1"/>
    <col min="11780" max="11780" width="10.140625" style="9" customWidth="1"/>
    <col min="11781" max="11781" width="13.7109375" style="9" customWidth="1"/>
    <col min="11782" max="11782" width="12.42578125" style="9" customWidth="1"/>
    <col min="11783" max="11783" width="22.42578125" style="9" bestFit="1" customWidth="1"/>
    <col min="11784" max="12029" width="9.140625" style="9"/>
    <col min="12030" max="12030" width="13.42578125" style="9" customWidth="1"/>
    <col min="12031" max="12031" width="14.85546875" style="9" customWidth="1"/>
    <col min="12032" max="12032" width="16.42578125" style="9" customWidth="1"/>
    <col min="12033" max="12033" width="13.42578125" style="9" customWidth="1"/>
    <col min="12034" max="12034" width="18" style="9" customWidth="1"/>
    <col min="12035" max="12035" width="17.85546875" style="9" customWidth="1"/>
    <col min="12036" max="12036" width="10.140625" style="9" customWidth="1"/>
    <col min="12037" max="12037" width="13.7109375" style="9" customWidth="1"/>
    <col min="12038" max="12038" width="12.42578125" style="9" customWidth="1"/>
    <col min="12039" max="12039" width="22.42578125" style="9" bestFit="1" customWidth="1"/>
    <col min="12040" max="12285" width="9.140625" style="9"/>
    <col min="12286" max="12286" width="13.42578125" style="9" customWidth="1"/>
    <col min="12287" max="12287" width="14.85546875" style="9" customWidth="1"/>
    <col min="12288" max="12288" width="16.42578125" style="9" customWidth="1"/>
    <col min="12289" max="12289" width="13.42578125" style="9" customWidth="1"/>
    <col min="12290" max="12290" width="18" style="9" customWidth="1"/>
    <col min="12291" max="12291" width="17.85546875" style="9" customWidth="1"/>
    <col min="12292" max="12292" width="10.140625" style="9" customWidth="1"/>
    <col min="12293" max="12293" width="13.7109375" style="9" customWidth="1"/>
    <col min="12294" max="12294" width="12.42578125" style="9" customWidth="1"/>
    <col min="12295" max="12295" width="22.42578125" style="9" bestFit="1" customWidth="1"/>
    <col min="12296" max="12541" width="9.140625" style="9"/>
    <col min="12542" max="12542" width="13.42578125" style="9" customWidth="1"/>
    <col min="12543" max="12543" width="14.85546875" style="9" customWidth="1"/>
    <col min="12544" max="12544" width="16.42578125" style="9" customWidth="1"/>
    <col min="12545" max="12545" width="13.42578125" style="9" customWidth="1"/>
    <col min="12546" max="12546" width="18" style="9" customWidth="1"/>
    <col min="12547" max="12547" width="17.85546875" style="9" customWidth="1"/>
    <col min="12548" max="12548" width="10.140625" style="9" customWidth="1"/>
    <col min="12549" max="12549" width="13.7109375" style="9" customWidth="1"/>
    <col min="12550" max="12550" width="12.42578125" style="9" customWidth="1"/>
    <col min="12551" max="12551" width="22.42578125" style="9" bestFit="1" customWidth="1"/>
    <col min="12552" max="12797" width="9.140625" style="9"/>
    <col min="12798" max="12798" width="13.42578125" style="9" customWidth="1"/>
    <col min="12799" max="12799" width="14.85546875" style="9" customWidth="1"/>
    <col min="12800" max="12800" width="16.42578125" style="9" customWidth="1"/>
    <col min="12801" max="12801" width="13.42578125" style="9" customWidth="1"/>
    <col min="12802" max="12802" width="18" style="9" customWidth="1"/>
    <col min="12803" max="12803" width="17.85546875" style="9" customWidth="1"/>
    <col min="12804" max="12804" width="10.140625" style="9" customWidth="1"/>
    <col min="12805" max="12805" width="13.7109375" style="9" customWidth="1"/>
    <col min="12806" max="12806" width="12.42578125" style="9" customWidth="1"/>
    <col min="12807" max="12807" width="22.42578125" style="9" bestFit="1" customWidth="1"/>
    <col min="12808" max="13053" width="9.140625" style="9"/>
    <col min="13054" max="13054" width="13.42578125" style="9" customWidth="1"/>
    <col min="13055" max="13055" width="14.85546875" style="9" customWidth="1"/>
    <col min="13056" max="13056" width="16.42578125" style="9" customWidth="1"/>
    <col min="13057" max="13057" width="13.42578125" style="9" customWidth="1"/>
    <col min="13058" max="13058" width="18" style="9" customWidth="1"/>
    <col min="13059" max="13059" width="17.85546875" style="9" customWidth="1"/>
    <col min="13060" max="13060" width="10.140625" style="9" customWidth="1"/>
    <col min="13061" max="13061" width="13.7109375" style="9" customWidth="1"/>
    <col min="13062" max="13062" width="12.42578125" style="9" customWidth="1"/>
    <col min="13063" max="13063" width="22.42578125" style="9" bestFit="1" customWidth="1"/>
    <col min="13064" max="13309" width="9.140625" style="9"/>
    <col min="13310" max="13310" width="13.42578125" style="9" customWidth="1"/>
    <col min="13311" max="13311" width="14.85546875" style="9" customWidth="1"/>
    <col min="13312" max="13312" width="16.42578125" style="9" customWidth="1"/>
    <col min="13313" max="13313" width="13.42578125" style="9" customWidth="1"/>
    <col min="13314" max="13314" width="18" style="9" customWidth="1"/>
    <col min="13315" max="13315" width="17.85546875" style="9" customWidth="1"/>
    <col min="13316" max="13316" width="10.140625" style="9" customWidth="1"/>
    <col min="13317" max="13317" width="13.7109375" style="9" customWidth="1"/>
    <col min="13318" max="13318" width="12.42578125" style="9" customWidth="1"/>
    <col min="13319" max="13319" width="22.42578125" style="9" bestFit="1" customWidth="1"/>
    <col min="13320" max="13565" width="9.140625" style="9"/>
    <col min="13566" max="13566" width="13.42578125" style="9" customWidth="1"/>
    <col min="13567" max="13567" width="14.85546875" style="9" customWidth="1"/>
    <col min="13568" max="13568" width="16.42578125" style="9" customWidth="1"/>
    <col min="13569" max="13569" width="13.42578125" style="9" customWidth="1"/>
    <col min="13570" max="13570" width="18" style="9" customWidth="1"/>
    <col min="13571" max="13571" width="17.85546875" style="9" customWidth="1"/>
    <col min="13572" max="13572" width="10.140625" style="9" customWidth="1"/>
    <col min="13573" max="13573" width="13.7109375" style="9" customWidth="1"/>
    <col min="13574" max="13574" width="12.42578125" style="9" customWidth="1"/>
    <col min="13575" max="13575" width="22.42578125" style="9" bestFit="1" customWidth="1"/>
    <col min="13576" max="13821" width="9.140625" style="9"/>
    <col min="13822" max="13822" width="13.42578125" style="9" customWidth="1"/>
    <col min="13823" max="13823" width="14.85546875" style="9" customWidth="1"/>
    <col min="13824" max="13824" width="16.42578125" style="9" customWidth="1"/>
    <col min="13825" max="13825" width="13.42578125" style="9" customWidth="1"/>
    <col min="13826" max="13826" width="18" style="9" customWidth="1"/>
    <col min="13827" max="13827" width="17.85546875" style="9" customWidth="1"/>
    <col min="13828" max="13828" width="10.140625" style="9" customWidth="1"/>
    <col min="13829" max="13829" width="13.7109375" style="9" customWidth="1"/>
    <col min="13830" max="13830" width="12.42578125" style="9" customWidth="1"/>
    <col min="13831" max="13831" width="22.42578125" style="9" bestFit="1" customWidth="1"/>
    <col min="13832" max="14077" width="9.140625" style="9"/>
    <col min="14078" max="14078" width="13.42578125" style="9" customWidth="1"/>
    <col min="14079" max="14079" width="14.85546875" style="9" customWidth="1"/>
    <col min="14080" max="14080" width="16.42578125" style="9" customWidth="1"/>
    <col min="14081" max="14081" width="13.42578125" style="9" customWidth="1"/>
    <col min="14082" max="14082" width="18" style="9" customWidth="1"/>
    <col min="14083" max="14083" width="17.85546875" style="9" customWidth="1"/>
    <col min="14084" max="14084" width="10.140625" style="9" customWidth="1"/>
    <col min="14085" max="14085" width="13.7109375" style="9" customWidth="1"/>
    <col min="14086" max="14086" width="12.42578125" style="9" customWidth="1"/>
    <col min="14087" max="14087" width="22.42578125" style="9" bestFit="1" customWidth="1"/>
    <col min="14088" max="14333" width="9.140625" style="9"/>
    <col min="14334" max="14334" width="13.42578125" style="9" customWidth="1"/>
    <col min="14335" max="14335" width="14.85546875" style="9" customWidth="1"/>
    <col min="14336" max="14336" width="16.42578125" style="9" customWidth="1"/>
    <col min="14337" max="14337" width="13.42578125" style="9" customWidth="1"/>
    <col min="14338" max="14338" width="18" style="9" customWidth="1"/>
    <col min="14339" max="14339" width="17.85546875" style="9" customWidth="1"/>
    <col min="14340" max="14340" width="10.140625" style="9" customWidth="1"/>
    <col min="14341" max="14341" width="13.7109375" style="9" customWidth="1"/>
    <col min="14342" max="14342" width="12.42578125" style="9" customWidth="1"/>
    <col min="14343" max="14343" width="22.42578125" style="9" bestFit="1" customWidth="1"/>
    <col min="14344" max="14589" width="9.140625" style="9"/>
    <col min="14590" max="14590" width="13.42578125" style="9" customWidth="1"/>
    <col min="14591" max="14591" width="14.85546875" style="9" customWidth="1"/>
    <col min="14592" max="14592" width="16.42578125" style="9" customWidth="1"/>
    <col min="14593" max="14593" width="13.42578125" style="9" customWidth="1"/>
    <col min="14594" max="14594" width="18" style="9" customWidth="1"/>
    <col min="14595" max="14595" width="17.85546875" style="9" customWidth="1"/>
    <col min="14596" max="14596" width="10.140625" style="9" customWidth="1"/>
    <col min="14597" max="14597" width="13.7109375" style="9" customWidth="1"/>
    <col min="14598" max="14598" width="12.42578125" style="9" customWidth="1"/>
    <col min="14599" max="14599" width="22.42578125" style="9" bestFit="1" customWidth="1"/>
    <col min="14600" max="14845" width="9.140625" style="9"/>
    <col min="14846" max="14846" width="13.42578125" style="9" customWidth="1"/>
    <col min="14847" max="14847" width="14.85546875" style="9" customWidth="1"/>
    <col min="14848" max="14848" width="16.42578125" style="9" customWidth="1"/>
    <col min="14849" max="14849" width="13.42578125" style="9" customWidth="1"/>
    <col min="14850" max="14850" width="18" style="9" customWidth="1"/>
    <col min="14851" max="14851" width="17.85546875" style="9" customWidth="1"/>
    <col min="14852" max="14852" width="10.140625" style="9" customWidth="1"/>
    <col min="14853" max="14853" width="13.7109375" style="9" customWidth="1"/>
    <col min="14854" max="14854" width="12.42578125" style="9" customWidth="1"/>
    <col min="14855" max="14855" width="22.42578125" style="9" bestFit="1" customWidth="1"/>
    <col min="14856" max="15101" width="9.140625" style="9"/>
    <col min="15102" max="15102" width="13.42578125" style="9" customWidth="1"/>
    <col min="15103" max="15103" width="14.85546875" style="9" customWidth="1"/>
    <col min="15104" max="15104" width="16.42578125" style="9" customWidth="1"/>
    <col min="15105" max="15105" width="13.42578125" style="9" customWidth="1"/>
    <col min="15106" max="15106" width="18" style="9" customWidth="1"/>
    <col min="15107" max="15107" width="17.85546875" style="9" customWidth="1"/>
    <col min="15108" max="15108" width="10.140625" style="9" customWidth="1"/>
    <col min="15109" max="15109" width="13.7109375" style="9" customWidth="1"/>
    <col min="15110" max="15110" width="12.42578125" style="9" customWidth="1"/>
    <col min="15111" max="15111" width="22.42578125" style="9" bestFit="1" customWidth="1"/>
    <col min="15112" max="15357" width="9.140625" style="9"/>
    <col min="15358" max="15358" width="13.42578125" style="9" customWidth="1"/>
    <col min="15359" max="15359" width="14.85546875" style="9" customWidth="1"/>
    <col min="15360" max="15360" width="16.42578125" style="9" customWidth="1"/>
    <col min="15361" max="15361" width="13.42578125" style="9" customWidth="1"/>
    <col min="15362" max="15362" width="18" style="9" customWidth="1"/>
    <col min="15363" max="15363" width="17.85546875" style="9" customWidth="1"/>
    <col min="15364" max="15364" width="10.140625" style="9" customWidth="1"/>
    <col min="15365" max="15365" width="13.7109375" style="9" customWidth="1"/>
    <col min="15366" max="15366" width="12.42578125" style="9" customWidth="1"/>
    <col min="15367" max="15367" width="22.42578125" style="9" bestFit="1" customWidth="1"/>
    <col min="15368" max="15613" width="9.140625" style="9"/>
    <col min="15614" max="15614" width="13.42578125" style="9" customWidth="1"/>
    <col min="15615" max="15615" width="14.85546875" style="9" customWidth="1"/>
    <col min="15616" max="15616" width="16.42578125" style="9" customWidth="1"/>
    <col min="15617" max="15617" width="13.42578125" style="9" customWidth="1"/>
    <col min="15618" max="15618" width="18" style="9" customWidth="1"/>
    <col min="15619" max="15619" width="17.85546875" style="9" customWidth="1"/>
    <col min="15620" max="15620" width="10.140625" style="9" customWidth="1"/>
    <col min="15621" max="15621" width="13.7109375" style="9" customWidth="1"/>
    <col min="15622" max="15622" width="12.42578125" style="9" customWidth="1"/>
    <col min="15623" max="15623" width="22.42578125" style="9" bestFit="1" customWidth="1"/>
    <col min="15624" max="15869" width="9.140625" style="9"/>
    <col min="15870" max="15870" width="13.42578125" style="9" customWidth="1"/>
    <col min="15871" max="15871" width="14.85546875" style="9" customWidth="1"/>
    <col min="15872" max="15872" width="16.42578125" style="9" customWidth="1"/>
    <col min="15873" max="15873" width="13.42578125" style="9" customWidth="1"/>
    <col min="15874" max="15874" width="18" style="9" customWidth="1"/>
    <col min="15875" max="15875" width="17.85546875" style="9" customWidth="1"/>
    <col min="15876" max="15876" width="10.140625" style="9" customWidth="1"/>
    <col min="15877" max="15877" width="13.7109375" style="9" customWidth="1"/>
    <col min="15878" max="15878" width="12.42578125" style="9" customWidth="1"/>
    <col min="15879" max="15879" width="22.42578125" style="9" bestFit="1" customWidth="1"/>
    <col min="15880" max="16125" width="9.140625" style="9"/>
    <col min="16126" max="16126" width="13.42578125" style="9" customWidth="1"/>
    <col min="16127" max="16127" width="14.85546875" style="9" customWidth="1"/>
    <col min="16128" max="16128" width="16.42578125" style="9" customWidth="1"/>
    <col min="16129" max="16129" width="13.42578125" style="9" customWidth="1"/>
    <col min="16130" max="16130" width="18" style="9" customWidth="1"/>
    <col min="16131" max="16131" width="17.85546875" style="9" customWidth="1"/>
    <col min="16132" max="16132" width="10.140625" style="9" customWidth="1"/>
    <col min="16133" max="16133" width="13.7109375" style="9" customWidth="1"/>
    <col min="16134" max="16134" width="12.42578125" style="9" customWidth="1"/>
    <col min="16135" max="16135" width="22.42578125" style="9" bestFit="1" customWidth="1"/>
    <col min="16136" max="16384" width="9.140625" style="9"/>
  </cols>
  <sheetData>
    <row r="2" spans="2:17">
      <c r="B2" s="200"/>
      <c r="C2" s="200"/>
      <c r="D2" s="8"/>
    </row>
    <row r="3" spans="2:17" ht="13.5" thickBot="1"/>
    <row r="4" spans="2:17" ht="21.75" customHeight="1">
      <c r="B4" s="201" t="s">
        <v>74</v>
      </c>
      <c r="C4" s="201"/>
      <c r="D4" s="201"/>
      <c r="E4" s="201"/>
      <c r="F4" s="201"/>
      <c r="G4" s="201"/>
    </row>
    <row r="5" spans="2:17" ht="6.75" customHeight="1" thickBot="1">
      <c r="B5" s="202"/>
      <c r="C5" s="202"/>
      <c r="D5" s="202"/>
      <c r="E5" s="202"/>
      <c r="F5" s="202"/>
      <c r="G5" s="202"/>
    </row>
    <row r="6" spans="2:17" ht="13.5" thickBot="1">
      <c r="D6" s="10"/>
      <c r="E6" s="25"/>
      <c r="F6" s="10"/>
      <c r="G6" s="10"/>
    </row>
    <row r="7" spans="2:17" ht="31.5" customHeight="1">
      <c r="B7" s="17"/>
      <c r="C7" s="18" t="s">
        <v>69</v>
      </c>
      <c r="D7" s="19" t="s">
        <v>70</v>
      </c>
      <c r="E7" s="19" t="s">
        <v>71</v>
      </c>
      <c r="F7" s="19" t="s">
        <v>72</v>
      </c>
      <c r="G7" s="19" t="s">
        <v>73</v>
      </c>
    </row>
    <row r="8" spans="2:17" ht="92.25" customHeight="1">
      <c r="B8" s="20">
        <v>1</v>
      </c>
      <c r="C8" s="22"/>
      <c r="D8" s="23"/>
      <c r="E8" s="21" t="e">
        <f>Plano_Trabalho_Receita_Despesa!#REF!</f>
        <v>#REF!</v>
      </c>
      <c r="F8" s="21" t="e">
        <f>E8*D8</f>
        <v>#REF!</v>
      </c>
      <c r="G8" s="28" t="s">
        <v>86</v>
      </c>
    </row>
    <row r="9" spans="2:17" s="11" customFormat="1" ht="45.75" customHeight="1">
      <c r="B9" s="20">
        <v>2</v>
      </c>
      <c r="C9" s="22"/>
      <c r="D9" s="23"/>
      <c r="E9" s="21" t="e">
        <f>Plano_Trabalho_Receita_Despesa!#REF!</f>
        <v>#REF!</v>
      </c>
      <c r="F9" s="21" t="e">
        <f>E9*D9</f>
        <v>#REF!</v>
      </c>
      <c r="G9" s="28" t="s">
        <v>86</v>
      </c>
    </row>
    <row r="10" spans="2:17" s="11" customFormat="1" ht="362.25" customHeight="1">
      <c r="B10" s="20">
        <v>3</v>
      </c>
      <c r="C10" s="22"/>
      <c r="D10" s="23"/>
      <c r="E10" s="21" t="e">
        <f>Plano_Trabalho_Receita_Despesa!#REF!</f>
        <v>#REF!</v>
      </c>
      <c r="F10" s="21" t="e">
        <f>E10*D10</f>
        <v>#REF!</v>
      </c>
      <c r="G10" s="28" t="s">
        <v>86</v>
      </c>
    </row>
    <row r="11" spans="2:17" s="11" customFormat="1" ht="57.75" customHeight="1">
      <c r="B11" s="20">
        <v>4</v>
      </c>
      <c r="C11" s="22"/>
      <c r="D11" s="23"/>
      <c r="E11" s="21" t="e">
        <f>Plano_Trabalho_Receita_Despesa!#REF!</f>
        <v>#REF!</v>
      </c>
      <c r="F11" s="21" t="e">
        <f>E11*D11</f>
        <v>#REF!</v>
      </c>
      <c r="G11" s="28" t="s">
        <v>86</v>
      </c>
    </row>
    <row r="12" spans="2:17" s="16" customFormat="1" ht="17.25" customHeight="1">
      <c r="B12" s="13"/>
      <c r="C12" s="14"/>
      <c r="D12" s="15">
        <f>SUM(D8:D11)</f>
        <v>0</v>
      </c>
      <c r="E12" s="26" t="e">
        <f>SUM(E8:E11)</f>
        <v>#REF!</v>
      </c>
      <c r="F12" s="14" t="e">
        <f>SUM(F8:F11)</f>
        <v>#REF!</v>
      </c>
      <c r="G12" s="14"/>
    </row>
    <row r="13" spans="2:17" s="11" customFormat="1" ht="17.25" customHeight="1" thickBot="1">
      <c r="C13" s="12"/>
      <c r="E13" s="27"/>
    </row>
    <row r="14" spans="2:17" ht="51" customHeight="1">
      <c r="B14" s="203" t="s">
        <v>88</v>
      </c>
      <c r="C14" s="203"/>
      <c r="D14" s="203"/>
      <c r="E14" s="203"/>
      <c r="F14" s="203"/>
      <c r="G14" s="203"/>
      <c r="H14" s="29"/>
      <c r="I14" s="29"/>
      <c r="J14" s="29"/>
      <c r="K14" s="29"/>
      <c r="L14" s="29"/>
      <c r="M14" s="29"/>
      <c r="N14" s="29"/>
      <c r="O14" s="29"/>
      <c r="P14" s="29"/>
      <c r="Q14" s="29"/>
    </row>
  </sheetData>
  <mergeCells count="3">
    <mergeCell ref="B2:C2"/>
    <mergeCell ref="B4:G5"/>
    <mergeCell ref="B14:G14"/>
  </mergeCells>
  <pageMargins left="0.74803149606299213" right="0.74803149606299213" top="1.7322834645669292" bottom="0.62992125984251968" header="0" footer="0.19685039370078741"/>
  <pageSetup paperSize="9" scale="62" fitToHeight="2" orientation="portrait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"/>
  <sheetViews>
    <sheetView view="pageBreakPreview" zoomScale="134" zoomScaleNormal="100" zoomScaleSheetLayoutView="134" workbookViewId="0">
      <selection activeCell="B17" sqref="B17"/>
    </sheetView>
  </sheetViews>
  <sheetFormatPr defaultRowHeight="15"/>
  <cols>
    <col min="1" max="1" width="9.140625" style="94"/>
    <col min="2" max="2" width="34.140625" style="94" bestFit="1" customWidth="1"/>
    <col min="3" max="6" width="9.140625" style="94"/>
    <col min="7" max="7" width="11.140625" style="118" bestFit="1" customWidth="1"/>
    <col min="8" max="8" width="12.140625" style="118" bestFit="1" customWidth="1"/>
    <col min="9" max="16384" width="9.140625" style="94"/>
  </cols>
  <sheetData>
    <row r="1" spans="1:8" ht="15.75">
      <c r="A1" s="206" t="s">
        <v>129</v>
      </c>
      <c r="B1" s="206"/>
      <c r="C1" s="206"/>
      <c r="D1" s="206"/>
      <c r="E1" s="206"/>
      <c r="F1" s="206"/>
      <c r="G1" s="206"/>
      <c r="H1" s="206"/>
    </row>
    <row r="2" spans="1:8">
      <c r="A2" s="207" t="s">
        <v>172</v>
      </c>
      <c r="B2" s="207"/>
      <c r="C2" s="207"/>
      <c r="D2" s="207"/>
      <c r="E2" s="207"/>
      <c r="F2" s="207"/>
      <c r="G2" s="207"/>
      <c r="H2" s="207"/>
    </row>
    <row r="3" spans="1:8">
      <c r="A3" s="79"/>
      <c r="B3" s="79"/>
      <c r="C3" s="79"/>
      <c r="D3" s="79"/>
      <c r="E3" s="79"/>
      <c r="F3" s="80"/>
      <c r="G3" s="95"/>
      <c r="H3" s="95"/>
    </row>
    <row r="4" spans="1:8" ht="33.75">
      <c r="A4" s="99" t="s">
        <v>130</v>
      </c>
      <c r="B4" s="99" t="s">
        <v>131</v>
      </c>
      <c r="C4" s="99" t="s">
        <v>132</v>
      </c>
      <c r="D4" s="99" t="s">
        <v>133</v>
      </c>
      <c r="E4" s="99" t="s">
        <v>134</v>
      </c>
      <c r="F4" s="100" t="s">
        <v>135</v>
      </c>
      <c r="G4" s="101" t="s">
        <v>136</v>
      </c>
      <c r="H4" s="101" t="s">
        <v>137</v>
      </c>
    </row>
    <row r="5" spans="1:8">
      <c r="A5" s="102">
        <v>1</v>
      </c>
      <c r="B5" s="81" t="str">
        <f>Plano_Trabalho_Equipe!B6</f>
        <v>Supervisor</v>
      </c>
      <c r="C5" s="103">
        <f>Plano_Trabalho_Equipe!C6</f>
        <v>1</v>
      </c>
      <c r="D5" s="103">
        <v>15</v>
      </c>
      <c r="E5" s="104">
        <v>5</v>
      </c>
      <c r="F5" s="105">
        <f>D5*E5*C5</f>
        <v>75</v>
      </c>
      <c r="G5" s="106">
        <v>171</v>
      </c>
      <c r="H5" s="107">
        <f>F5*G5</f>
        <v>12825</v>
      </c>
    </row>
    <row r="6" spans="1:8">
      <c r="A6" s="102">
        <v>2</v>
      </c>
      <c r="B6" s="81" t="str">
        <f>Plano_Trabalho_Equipe!B7</f>
        <v>Supervisor Técnico</v>
      </c>
      <c r="C6" s="103">
        <f>Plano_Trabalho_Equipe!C7</f>
        <v>2</v>
      </c>
      <c r="D6" s="108">
        <v>15</v>
      </c>
      <c r="E6" s="109">
        <v>5</v>
      </c>
      <c r="F6" s="105">
        <f t="shared" ref="F6:F10" si="0">D6*E6*C6</f>
        <v>150</v>
      </c>
      <c r="G6" s="106">
        <v>171</v>
      </c>
      <c r="H6" s="107">
        <f t="shared" ref="H6:H10" si="1">F6*G6</f>
        <v>25650</v>
      </c>
    </row>
    <row r="7" spans="1:8">
      <c r="A7" s="110">
        <v>3</v>
      </c>
      <c r="B7" s="81" t="str">
        <f>Plano_Trabalho_Equipe!B8</f>
        <v xml:space="preserve">Coordenador Administrativo </v>
      </c>
      <c r="C7" s="103">
        <f>Plano_Trabalho_Equipe!C8</f>
        <v>2</v>
      </c>
      <c r="D7" s="111">
        <v>15</v>
      </c>
      <c r="E7" s="112">
        <v>5</v>
      </c>
      <c r="F7" s="105">
        <f t="shared" si="0"/>
        <v>150</v>
      </c>
      <c r="G7" s="106">
        <v>171</v>
      </c>
      <c r="H7" s="107">
        <f t="shared" si="1"/>
        <v>25650</v>
      </c>
    </row>
    <row r="8" spans="1:8">
      <c r="A8" s="110">
        <v>4</v>
      </c>
      <c r="B8" s="81" t="str">
        <f>Plano_Trabalho_Equipe!B9</f>
        <v>Auxiliar Administrativo</v>
      </c>
      <c r="C8" s="103">
        <f>Plano_Trabalho_Equipe!C9</f>
        <v>4</v>
      </c>
      <c r="D8" s="113">
        <v>0</v>
      </c>
      <c r="E8" s="114">
        <v>5</v>
      </c>
      <c r="F8" s="105">
        <f t="shared" si="0"/>
        <v>0</v>
      </c>
      <c r="G8" s="106">
        <v>171</v>
      </c>
      <c r="H8" s="107">
        <f t="shared" si="1"/>
        <v>0</v>
      </c>
    </row>
    <row r="9" spans="1:8">
      <c r="A9" s="110">
        <v>5</v>
      </c>
      <c r="B9" s="81" t="str">
        <f>Plano_Trabalho_Equipe!B10</f>
        <v>Professor</v>
      </c>
      <c r="C9" s="103">
        <f>Plano_Trabalho_Equipe!C10</f>
        <v>4</v>
      </c>
      <c r="D9" s="113">
        <v>0</v>
      </c>
      <c r="E9" s="115">
        <v>5</v>
      </c>
      <c r="F9" s="105">
        <f t="shared" si="0"/>
        <v>0</v>
      </c>
      <c r="G9" s="106">
        <v>171</v>
      </c>
      <c r="H9" s="107">
        <f t="shared" si="1"/>
        <v>0</v>
      </c>
    </row>
    <row r="10" spans="1:8">
      <c r="A10" s="102">
        <v>6</v>
      </c>
      <c r="B10" s="81" t="str">
        <f>Plano_Trabalho_Equipe!B11</f>
        <v xml:space="preserve">Agente Esportivo </v>
      </c>
      <c r="C10" s="103">
        <f>Plano_Trabalho_Equipe!C11</f>
        <v>40</v>
      </c>
      <c r="D10" s="113">
        <v>0</v>
      </c>
      <c r="E10" s="115">
        <v>5</v>
      </c>
      <c r="F10" s="105">
        <f t="shared" si="0"/>
        <v>0</v>
      </c>
      <c r="G10" s="106">
        <v>171</v>
      </c>
      <c r="H10" s="107">
        <f t="shared" si="1"/>
        <v>0</v>
      </c>
    </row>
    <row r="11" spans="1:8">
      <c r="A11" s="204" t="s">
        <v>128</v>
      </c>
      <c r="B11" s="205"/>
      <c r="C11" s="116">
        <f>SUM(C5:C10)</f>
        <v>53</v>
      </c>
      <c r="D11" s="116">
        <f t="shared" ref="D11:G11" si="2">SUM(D5:D10)</f>
        <v>45</v>
      </c>
      <c r="E11" s="116">
        <f t="shared" si="2"/>
        <v>30</v>
      </c>
      <c r="F11" s="116">
        <f t="shared" si="2"/>
        <v>375</v>
      </c>
      <c r="G11" s="117">
        <f t="shared" si="2"/>
        <v>1026</v>
      </c>
      <c r="H11" s="117">
        <f>SUM(H5:H10)</f>
        <v>64125</v>
      </c>
    </row>
  </sheetData>
  <mergeCells count="3">
    <mergeCell ref="A11:B11"/>
    <mergeCell ref="A1:H1"/>
    <mergeCell ref="A2:H2"/>
  </mergeCells>
  <pageMargins left="0.511811024" right="0.511811024" top="0.78740157499999996" bottom="0.78740157499999996" header="0.31496062000000002" footer="0.31496062000000002"/>
  <pageSetup paperSize="9" scale="8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view="pageBreakPreview" zoomScaleNormal="100" zoomScaleSheetLayoutView="100" workbookViewId="0"/>
  </sheetViews>
  <sheetFormatPr defaultRowHeight="15"/>
  <cols>
    <col min="1" max="1" width="46.140625" customWidth="1"/>
    <col min="2" max="2" width="22.7109375" customWidth="1"/>
    <col min="3" max="3" width="22.5703125" customWidth="1"/>
    <col min="4" max="6" width="22.7109375" customWidth="1"/>
  </cols>
  <sheetData>
    <row r="1" spans="1:6" ht="45" customHeight="1">
      <c r="A1" s="172" t="s">
        <v>162</v>
      </c>
      <c r="B1" s="39" t="s">
        <v>163</v>
      </c>
      <c r="C1" s="39" t="s">
        <v>164</v>
      </c>
      <c r="D1" s="39" t="s">
        <v>165</v>
      </c>
      <c r="E1" s="39" t="s">
        <v>166</v>
      </c>
      <c r="F1" s="172" t="s">
        <v>9</v>
      </c>
    </row>
    <row r="2" spans="1:6" ht="24" customHeight="1">
      <c r="A2" s="40" t="s">
        <v>168</v>
      </c>
      <c r="B2" s="173">
        <v>623410</v>
      </c>
      <c r="C2" s="173">
        <v>623410</v>
      </c>
      <c r="D2" s="173">
        <v>623410</v>
      </c>
      <c r="E2" s="173">
        <v>623410</v>
      </c>
      <c r="F2" s="174">
        <f>B2+C2+D2+E2</f>
        <v>2493640</v>
      </c>
    </row>
    <row r="3" spans="1:6" ht="24.75" customHeight="1">
      <c r="A3" s="40" t="s">
        <v>167</v>
      </c>
      <c r="B3" s="173">
        <v>64125</v>
      </c>
      <c r="C3" s="178">
        <v>0</v>
      </c>
      <c r="D3" s="178">
        <v>0</v>
      </c>
      <c r="E3" s="178">
        <v>0</v>
      </c>
      <c r="F3" s="174">
        <f>B3</f>
        <v>64125</v>
      </c>
    </row>
    <row r="4" spans="1:6" ht="24.75" customHeight="1">
      <c r="A4" s="40" t="s">
        <v>169</v>
      </c>
      <c r="B4" s="173">
        <v>59000</v>
      </c>
      <c r="C4" s="178">
        <v>0</v>
      </c>
      <c r="D4" s="178">
        <v>0</v>
      </c>
      <c r="E4" s="178">
        <v>0</v>
      </c>
      <c r="F4" s="174">
        <f>B4</f>
        <v>59000</v>
      </c>
    </row>
    <row r="5" spans="1:6" ht="24.75" customHeight="1">
      <c r="A5" s="40" t="s">
        <v>171</v>
      </c>
      <c r="B5" s="173">
        <f>100000</f>
        <v>100000</v>
      </c>
      <c r="C5" s="178">
        <v>0</v>
      </c>
      <c r="D5" s="178">
        <v>0</v>
      </c>
      <c r="E5" s="178">
        <v>0</v>
      </c>
      <c r="F5" s="174">
        <f>B5</f>
        <v>100000</v>
      </c>
    </row>
    <row r="6" spans="1:6">
      <c r="A6" s="175" t="s">
        <v>9</v>
      </c>
      <c r="B6" s="176">
        <f>B2+B3+B4+B5</f>
        <v>846535</v>
      </c>
      <c r="C6" s="176">
        <f>C2</f>
        <v>623410</v>
      </c>
      <c r="D6" s="176">
        <f>D2</f>
        <v>623410</v>
      </c>
      <c r="E6" s="176">
        <f>E2</f>
        <v>623410</v>
      </c>
      <c r="F6" s="177">
        <f>F2+F3+F4+F5</f>
        <v>2716765</v>
      </c>
    </row>
    <row r="7" spans="1:6">
      <c r="A7" s="40" t="s">
        <v>109</v>
      </c>
      <c r="B7" s="41">
        <f>0.05*B6</f>
        <v>42326.75</v>
      </c>
      <c r="C7" s="41">
        <f>0.05*C6</f>
        <v>31170.5</v>
      </c>
      <c r="D7" s="41">
        <f>0.05*D6</f>
        <v>31170.5</v>
      </c>
      <c r="E7" s="41">
        <f>0.05*E6</f>
        <v>31170.5</v>
      </c>
      <c r="F7" s="42">
        <f>0.05*F6</f>
        <v>135838.25</v>
      </c>
    </row>
    <row r="8" spans="1:6">
      <c r="A8" s="175" t="s">
        <v>170</v>
      </c>
      <c r="B8" s="177">
        <f>B6+B7</f>
        <v>888861.75</v>
      </c>
      <c r="C8" s="177">
        <f>C6+C7</f>
        <v>654580.5</v>
      </c>
      <c r="D8" s="177">
        <f>D6+D7</f>
        <v>654580.5</v>
      </c>
      <c r="E8" s="177">
        <f>E6+E7</f>
        <v>654580.5</v>
      </c>
      <c r="F8" s="177">
        <f>F6+F7</f>
        <v>2852603.25</v>
      </c>
    </row>
    <row r="9" spans="1:6">
      <c r="A9" s="179" t="s">
        <v>173</v>
      </c>
      <c r="B9" s="208" t="s">
        <v>174</v>
      </c>
      <c r="C9" s="209"/>
      <c r="D9" s="209"/>
      <c r="E9" s="210"/>
    </row>
    <row r="10" spans="1:6">
      <c r="A10" s="180" t="s">
        <v>175</v>
      </c>
      <c r="B10" s="177">
        <f>B8</f>
        <v>888861.75</v>
      </c>
      <c r="C10" s="181">
        <f>C8</f>
        <v>654580.5</v>
      </c>
      <c r="D10" s="181">
        <f>D8</f>
        <v>654580.5</v>
      </c>
      <c r="E10" s="182">
        <f>E8</f>
        <v>654580.5</v>
      </c>
    </row>
  </sheetData>
  <mergeCells count="1">
    <mergeCell ref="B9:E9"/>
  </mergeCells>
  <pageMargins left="0.511811024" right="0.511811024" top="0.78740157499999996" bottom="0.78740157499999996" header="0.31496062000000002" footer="0.31496062000000002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Plano_Trabalho_Equipe</vt:lpstr>
      <vt:lpstr>Plano_Trabalho_Receita_Despesa</vt:lpstr>
      <vt:lpstr>Plano Trabalho Bens</vt:lpstr>
      <vt:lpstr>Plano_Trabalho_Bens</vt:lpstr>
      <vt:lpstr>DIÁRIAS</vt:lpstr>
      <vt:lpstr>RESUMO DE DESEMBOLSO</vt:lpstr>
      <vt:lpstr>'Plano Trabalho Bens'!Area_de_impressao</vt:lpstr>
      <vt:lpstr>Plano_Trabalho_Bens!Area_de_impressao</vt:lpstr>
      <vt:lpstr>Plano_Trabalho_Equipe!Area_de_impressao</vt:lpstr>
      <vt:lpstr>Plano_Trabalho_Receita_Despesa!Area_de_impressao</vt:lpstr>
      <vt:lpstr>'RESUMO DE DESEMBOLSO'!Area_de_impressao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aline.costa</cp:lastModifiedBy>
  <cp:lastPrinted>2023-03-13T17:58:11Z</cp:lastPrinted>
  <dcterms:created xsi:type="dcterms:W3CDTF">2017-03-03T14:40:49Z</dcterms:created>
  <dcterms:modified xsi:type="dcterms:W3CDTF">2023-03-22T17:46:57Z</dcterms:modified>
</cp:coreProperties>
</file>