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os\Dropbox (SPOROS)\BAHIA INVESTE SA - VLT\Edital_2018\"/>
    </mc:Choice>
  </mc:AlternateContent>
  <bookViews>
    <workbookView xWindow="0" yWindow="0" windowWidth="23040" windowHeight="9570" tabRatio="967"/>
  </bookViews>
  <sheets>
    <sheet name="A.1.1.RECEITAS" sheetId="2" r:id="rId1"/>
    <sheet name="A.1.2.CONTRAPRESTAÇÃO" sheetId="38" r:id="rId2"/>
    <sheet name="A.2.TRIBUTOS" sheetId="30" r:id="rId3"/>
    <sheet name="A.3.DESPESAS_OP" sheetId="6" r:id="rId4"/>
    <sheet name="A.4.SEGUROS" sheetId="27" r:id="rId5"/>
    <sheet name="A.5.DESP_ PRE_OPER" sheetId="20" r:id="rId6"/>
    <sheet name="A.6.CRON_INV" sheetId="32" r:id="rId7"/>
    <sheet name="A.7.DEPR_AMORT" sheetId="33" r:id="rId8"/>
    <sheet name="A.8.FATOR" sheetId="34" r:id="rId9"/>
    <sheet name="A.9.DESP_ FINANCEIRA" sheetId="36" r:id="rId10"/>
    <sheet name="A.10.SERV_DIVIDA" sheetId="3" r:id="rId11"/>
    <sheet name="A.11.CAPITAL_GIRO" sheetId="55" r:id="rId12"/>
    <sheet name="A.12.APORTE_PUBLICO" sheetId="56" r:id="rId13"/>
    <sheet name="B.FLUXO_CAIXA" sheetId="31" r:id="rId14"/>
    <sheet name="C.2.DRE" sheetId="13" r:id="rId15"/>
    <sheet name="D.USOS_FONTES" sheetId="1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__PPU1" localSheetId="12" hidden="1">{#N/A,#N/A,FALSE,"Cronograma";#N/A,#N/A,FALSE,"Cronogr. 2"}</definedName>
    <definedName name="__________________PPU1" hidden="1">{#N/A,#N/A,FALSE,"Cronograma";#N/A,#N/A,FALSE,"Cronogr. 2"}</definedName>
    <definedName name="_________________PPU1" localSheetId="12" hidden="1">{#N/A,#N/A,FALSE,"Cronograma";#N/A,#N/A,FALSE,"Cronogr. 2"}</definedName>
    <definedName name="_________________PPU1" hidden="1">{#N/A,#N/A,FALSE,"Cronograma";#N/A,#N/A,FALSE,"Cronogr. 2"}</definedName>
    <definedName name="________________PPU1" localSheetId="12" hidden="1">{#N/A,#N/A,FALSE,"Cronograma";#N/A,#N/A,FALSE,"Cronogr. 2"}</definedName>
    <definedName name="________________PPU1" hidden="1">{#N/A,#N/A,FALSE,"Cronograma";#N/A,#N/A,FALSE,"Cronogr. 2"}</definedName>
    <definedName name="_______________PPU1" localSheetId="12" hidden="1">{#N/A,#N/A,FALSE,"Cronograma";#N/A,#N/A,FALSE,"Cronogr. 2"}</definedName>
    <definedName name="_______________PPU1" hidden="1">{#N/A,#N/A,FALSE,"Cronograma";#N/A,#N/A,FALSE,"Cronogr. 2"}</definedName>
    <definedName name="______________PPU1" localSheetId="12" hidden="1">{#N/A,#N/A,FALSE,"Cronograma";#N/A,#N/A,FALSE,"Cronogr. 2"}</definedName>
    <definedName name="______________PPU1" hidden="1">{#N/A,#N/A,FALSE,"Cronograma";#N/A,#N/A,FALSE,"Cronogr. 2"}</definedName>
    <definedName name="_____________PPU1" localSheetId="12" hidden="1">{#N/A,#N/A,FALSE,"Cronograma";#N/A,#N/A,FALSE,"Cronogr. 2"}</definedName>
    <definedName name="_____________PPU1" hidden="1">{#N/A,#N/A,FALSE,"Cronograma";#N/A,#N/A,FALSE,"Cronogr. 2"}</definedName>
    <definedName name="____________PPU1" localSheetId="12" hidden="1">{#N/A,#N/A,FALSE,"Cronograma";#N/A,#N/A,FALSE,"Cronogr. 2"}</definedName>
    <definedName name="____________PPU1" hidden="1">{#N/A,#N/A,FALSE,"Cronograma";#N/A,#N/A,FALSE,"Cronogr. 2"}</definedName>
    <definedName name="___________PPU1" localSheetId="12" hidden="1">{#N/A,#N/A,FALSE,"Cronograma";#N/A,#N/A,FALSE,"Cronogr. 2"}</definedName>
    <definedName name="___________PPU1" hidden="1">{#N/A,#N/A,FALSE,"Cronograma";#N/A,#N/A,FALSE,"Cronogr. 2"}</definedName>
    <definedName name="__________PPU1" localSheetId="12" hidden="1">{#N/A,#N/A,FALSE,"Cronograma";#N/A,#N/A,FALSE,"Cronogr. 2"}</definedName>
    <definedName name="__________PPU1" hidden="1">{#N/A,#N/A,FALSE,"Cronograma";#N/A,#N/A,FALSE,"Cronogr. 2"}</definedName>
    <definedName name="_________PPU1" localSheetId="12" hidden="1">{#N/A,#N/A,FALSE,"Cronograma";#N/A,#N/A,FALSE,"Cronogr. 2"}</definedName>
    <definedName name="_________PPU1" hidden="1">{#N/A,#N/A,FALSE,"Cronograma";#N/A,#N/A,FALSE,"Cronogr. 2"}</definedName>
    <definedName name="________PPU1" localSheetId="12" hidden="1">{#N/A,#N/A,FALSE,"Cronograma";#N/A,#N/A,FALSE,"Cronogr. 2"}</definedName>
    <definedName name="________PPU1" hidden="1">{#N/A,#N/A,FALSE,"Cronograma";#N/A,#N/A,FALSE,"Cronogr. 2"}</definedName>
    <definedName name="_______PPU1" localSheetId="12" hidden="1">{#N/A,#N/A,FALSE,"Cronograma";#N/A,#N/A,FALSE,"Cronogr. 2"}</definedName>
    <definedName name="_______PPU1" hidden="1">{#N/A,#N/A,FALSE,"Cronograma";#N/A,#N/A,FALSE,"Cronogr. 2"}</definedName>
    <definedName name="______PPU1" localSheetId="12" hidden="1">{#N/A,#N/A,FALSE,"Cronograma";#N/A,#N/A,FALSE,"Cronogr. 2"}</definedName>
    <definedName name="______PPU1" hidden="1">{#N/A,#N/A,FALSE,"Cronograma";#N/A,#N/A,FALSE,"Cronogr. 2"}</definedName>
    <definedName name="_____PPU1" localSheetId="12" hidden="1">{#N/A,#N/A,FALSE,"Cronograma";#N/A,#N/A,FALSE,"Cronogr. 2"}</definedName>
    <definedName name="_____PPU1" hidden="1">{#N/A,#N/A,FALSE,"Cronograma";#N/A,#N/A,FALSE,"Cronogr. 2"}</definedName>
    <definedName name="____PPU1" localSheetId="12" hidden="1">{#N/A,#N/A,FALSE,"Cronograma";#N/A,#N/A,FALSE,"Cronogr. 2"}</definedName>
    <definedName name="____PPU1" hidden="1">{#N/A,#N/A,FALSE,"Cronograma";#N/A,#N/A,FALSE,"Cronogr. 2"}</definedName>
    <definedName name="___PPU1" localSheetId="12" hidden="1">{#N/A,#N/A,FALSE,"Cronograma";#N/A,#N/A,FALSE,"Cronogr. 2"}</definedName>
    <definedName name="___PPU1" hidden="1">{#N/A,#N/A,FALSE,"Cronograma";#N/A,#N/A,FALSE,"Cronogr. 2"}</definedName>
    <definedName name="__123Graph_ASIDECO" localSheetId="1" hidden="1">#REF!</definedName>
    <definedName name="__123Graph_ASIDECO" localSheetId="11" hidden="1">#REF!</definedName>
    <definedName name="__123Graph_ASIDECO" localSheetId="12" hidden="1">#REF!</definedName>
    <definedName name="__123Graph_ASIDECO" localSheetId="7" hidden="1">#REF!</definedName>
    <definedName name="__123Graph_ASIDECO" localSheetId="8" hidden="1">#REF!</definedName>
    <definedName name="__123Graph_ASIDECO" localSheetId="9" hidden="1">#REF!</definedName>
    <definedName name="__123Graph_ASIDECO" hidden="1">#REF!</definedName>
    <definedName name="__123Graph_BSIDECO" localSheetId="1" hidden="1">#REF!</definedName>
    <definedName name="__123Graph_BSIDECO" localSheetId="11" hidden="1">#REF!</definedName>
    <definedName name="__123Graph_BSIDECO" localSheetId="12" hidden="1">#REF!</definedName>
    <definedName name="__123Graph_BSIDECO" localSheetId="7" hidden="1">#REF!</definedName>
    <definedName name="__123Graph_BSIDECO" localSheetId="8" hidden="1">#REF!</definedName>
    <definedName name="__123Graph_BSIDECO" localSheetId="9" hidden="1">#REF!</definedName>
    <definedName name="__123Graph_BSIDECO" hidden="1">#REF!</definedName>
    <definedName name="__123Graph_CSIDECO" localSheetId="1" hidden="1">#REF!</definedName>
    <definedName name="__123Graph_CSIDECO" localSheetId="11" hidden="1">#REF!</definedName>
    <definedName name="__123Graph_CSIDECO" localSheetId="12" hidden="1">#REF!</definedName>
    <definedName name="__123Graph_CSIDECO" localSheetId="7" hidden="1">#REF!</definedName>
    <definedName name="__123Graph_CSIDECO" localSheetId="8" hidden="1">#REF!</definedName>
    <definedName name="__123Graph_CSIDECO" localSheetId="9" hidden="1">#REF!</definedName>
    <definedName name="__123Graph_CSIDECO" hidden="1">#REF!</definedName>
    <definedName name="__123Graph_XSIDECO" localSheetId="1" hidden="1">#REF!</definedName>
    <definedName name="__123Graph_XSIDECO" localSheetId="11" hidden="1">#REF!</definedName>
    <definedName name="__123Graph_XSIDECO" localSheetId="12" hidden="1">#REF!</definedName>
    <definedName name="__123Graph_XSIDECO" localSheetId="7" hidden="1">#REF!</definedName>
    <definedName name="__123Graph_XSIDECO" localSheetId="8" hidden="1">#REF!</definedName>
    <definedName name="__123Graph_XSIDECO" localSheetId="9" hidden="1">#REF!</definedName>
    <definedName name="__123Graph_XSIDECO" hidden="1">#REF!</definedName>
    <definedName name="__PPU1" localSheetId="12" hidden="1">{#N/A,#N/A,FALSE,"Cronograma";#N/A,#N/A,FALSE,"Cronogr. 2"}</definedName>
    <definedName name="__PPU1" hidden="1">{#N/A,#N/A,FALSE,"Cronograma";#N/A,#N/A,FALSE,"Cronogr. 2"}</definedName>
    <definedName name="_Fill" localSheetId="11" hidden="1">#REF!</definedName>
    <definedName name="_Fill" localSheetId="12" hidden="1">#REF!</definedName>
    <definedName name="_Fill" hidden="1">#REF!</definedName>
    <definedName name="_Key1" localSheetId="1" hidden="1">#REF!</definedName>
    <definedName name="_Key1" localSheetId="11" hidden="1">#REF!</definedName>
    <definedName name="_Key1" localSheetId="12" hidden="1">#REF!</definedName>
    <definedName name="_Key1" localSheetId="9" hidden="1">#REF!</definedName>
    <definedName name="_Key1" hidden="1">#REF!</definedName>
    <definedName name="_Key2" localSheetId="1" hidden="1">#REF!</definedName>
    <definedName name="_Key2" localSheetId="11" hidden="1">#REF!</definedName>
    <definedName name="_Key2" localSheetId="12" hidden="1">#REF!</definedName>
    <definedName name="_Key2" localSheetId="9" hidden="1">#REF!</definedName>
    <definedName name="_Key2" hidden="1">#REF!</definedName>
    <definedName name="_MatMult_A" localSheetId="12" hidden="1">'[1]Painel de Controle'!#REF!</definedName>
    <definedName name="_MatMult_A" hidden="1">'[1]Painel de Controle'!#REF!</definedName>
    <definedName name="_MatMult_B" localSheetId="11" hidden="1">#REF!</definedName>
    <definedName name="_MatMult_B" localSheetId="12" hidden="1">#REF!</definedName>
    <definedName name="_MatMult_B" hidden="1">#REF!</definedName>
    <definedName name="_Order1" hidden="1">255</definedName>
    <definedName name="_Order2" hidden="1">255</definedName>
    <definedName name="_PPU1" localSheetId="12" hidden="1">{#N/A,#N/A,FALSE,"Cronograma";#N/A,#N/A,FALSE,"Cronogr. 2"}</definedName>
    <definedName name="_PPU1" hidden="1">{#N/A,#N/A,FALSE,"Cronograma";#N/A,#N/A,FALSE,"Cronogr. 2"}</definedName>
    <definedName name="_Sort" localSheetId="1" hidden="1">#REF!</definedName>
    <definedName name="_Sort" localSheetId="11" hidden="1">#REF!</definedName>
    <definedName name="_Sort" localSheetId="12" hidden="1">#REF!</definedName>
    <definedName name="_Sort" localSheetId="9" hidden="1">#REF!</definedName>
    <definedName name="_Sort" hidden="1">#REF!</definedName>
    <definedName name="_Table1_In1" hidden="1">'[2]#REF'!$C$1</definedName>
    <definedName name="_Table1_Out" hidden="1">'[2]#REF'!$C$26:$G$31</definedName>
    <definedName name="a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" localSheetId="12" hidden="1">{"'EI 060 02'!$A$1:$K$59"}</definedName>
    <definedName name="aa" hidden="1">{"'EI 060 02'!$A$1:$K$59"}</definedName>
    <definedName name="ademir" localSheetId="12" hidden="1">{#N/A,#N/A,FALSE,"Cronograma";#N/A,#N/A,FALSE,"Cronogr. 2"}</definedName>
    <definedName name="ademir" hidden="1">{#N/A,#N/A,FALSE,"Cronograma";#N/A,#N/A,FALSE,"Cronogr. 2"}</definedName>
    <definedName name="amortizac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scount" hidden="1">1</definedName>
    <definedName name="_xlnm.Print_Area" localSheetId="0">'A.1.1.RECEITAS'!$A$3:$Y$46</definedName>
    <definedName name="_xlnm.Print_Area" localSheetId="1">'A.1.2.CONTRAPRESTAÇÃO'!$A$1:$J$262</definedName>
    <definedName name="_xlnm.Print_Area" localSheetId="10">'A.10.SERV_DIVIDA'!$A$2:$X$116</definedName>
    <definedName name="_xlnm.Print_Area" localSheetId="11">'A.11.CAPITAL_GIRO'!$A$2:$X$27</definedName>
    <definedName name="_xlnm.Print_Area" localSheetId="12">'A.12.APORTE_PUBLICO'!$A$2:$X$42</definedName>
    <definedName name="_xlnm.Print_Area" localSheetId="3">'A.3.DESPESAS_OP'!$A$3:$Y$44</definedName>
    <definedName name="_xlnm.Print_Area" localSheetId="5">'A.5.DESP_ PRE_OPER'!$A$2:$Y$35</definedName>
    <definedName name="_xlnm.Print_Area" localSheetId="6">'A.6.CRON_INV'!$A$2:$Z$69</definedName>
    <definedName name="_xlnm.Print_Area" localSheetId="7">'A.7.DEPR_AMORT'!$A$2:$X$153</definedName>
    <definedName name="_xlnm.Print_Area" localSheetId="8">'A.8.FATOR'!$A$2:$X$152</definedName>
    <definedName name="_xlnm.Print_Area" localSheetId="9">'A.9.DESP_ FINANCEIRA'!$A$2:$X$63</definedName>
    <definedName name="_xlnm.Print_Area" localSheetId="13">B.FLUXO_CAIXA!$A$2:$Z$65</definedName>
    <definedName name="_xlnm.Print_Area" localSheetId="14">'C.2.DRE'!$A$2:$Z$44</definedName>
    <definedName name="_xlnm.Print_Area" localSheetId="15">D.USOS_FONTES!$A$2:$Y$35</definedName>
    <definedName name="a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" localSheetId="12" hidden="1">{"'Índice'!$A$1:$K$49"}</definedName>
    <definedName name="b" hidden="1">{"'Índice'!$A$1:$K$49"}</definedName>
    <definedName name="balance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LPH1" hidden="1">'[3]Global-Bond 27'!$A$3</definedName>
    <definedName name="BLPH14" hidden="1">'[2]#REF'!$D$3</definedName>
    <definedName name="BLPH15" hidden="1">'[2]#REF'!$D$3</definedName>
    <definedName name="BLPH2" hidden="1">'[3]T-Bond'!$A$3</definedName>
    <definedName name="BLPH3" hidden="1">'[2]#REF'!$F$7</definedName>
    <definedName name="BLPH4" hidden="1">'[2]#REF'!$B$5</definedName>
    <definedName name="BLPH5" hidden="1">'[2]#REF'!$B$5</definedName>
    <definedName name="bosta" localSheetId="12" hidden="1">{#N/A,#N/A,FALSE,"Cronograma";#N/A,#N/A,FALSE,"Cronogr. 2"}</definedName>
    <definedName name="bosta" hidden="1">{#N/A,#N/A,FALSE,"Cronograma";#N/A,#N/A,FALSE,"Cronogr. 2"}</definedName>
    <definedName name="BRITAGEM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´L" localSheetId="12" hidden="1">{#N/A,#N/A,FALSE,"Cronograma";#N/A,#N/A,FALSE,"Cronogr. 2"}</definedName>
    <definedName name="CA´L" hidden="1">{#N/A,#N/A,FALSE,"Cronograma";#N/A,#N/A,FALSE,"Cronogr. 2"}</definedName>
    <definedName name="CBWorkbookPriority" hidden="1">-1446652124</definedName>
    <definedName name="CONCORRENTE" localSheetId="12" hidden="1">{#N/A,#N/A,FALSE,"Cronograma";#N/A,#N/A,FALSE,"Cronogr. 2"}</definedName>
    <definedName name="CONCORRENTE" hidden="1">{#N/A,#N/A,FALSE,"Cronograma";#N/A,#N/A,FALSE,"Cronogr. 2"}</definedName>
    <definedName name="concorrentes" localSheetId="12" hidden="1">{#N/A,#N/A,FALSE,"Cronograma";#N/A,#N/A,FALSE,"Cronogr. 2"}</definedName>
    <definedName name="concorrentes" hidden="1">{#N/A,#N/A,FALSE,"Cronograma";#N/A,#N/A,FALSE,"Cronogr. 2"}</definedName>
    <definedName name="DATA_02" localSheetId="11" hidden="1">#REF!</definedName>
    <definedName name="DATA_02" localSheetId="12" hidden="1">#REF!</definedName>
    <definedName name="DATA_02" hidden="1">#REF!</definedName>
    <definedName name="DATA_03" localSheetId="11" hidden="1">#REF!</definedName>
    <definedName name="DATA_03" localSheetId="12" hidden="1">#REF!</definedName>
    <definedName name="DATA_03" hidden="1">#REF!</definedName>
    <definedName name="DATA_04" localSheetId="11" hidden="1">#REF!</definedName>
    <definedName name="DATA_04" localSheetId="12" hidden="1">#REF!</definedName>
    <definedName name="DATA_04" hidden="1">#REF!</definedName>
    <definedName name="DATA_05" localSheetId="11" hidden="1">#REF!</definedName>
    <definedName name="DATA_05" localSheetId="12" hidden="1">#REF!</definedName>
    <definedName name="DATA_05" hidden="1">#REF!</definedName>
    <definedName name="DATA_06" localSheetId="11" hidden="1">#REF!</definedName>
    <definedName name="DATA_06" localSheetId="12" hidden="1">#REF!</definedName>
    <definedName name="DATA_06" hidden="1">#REF!</definedName>
    <definedName name="DATA_07" localSheetId="11" hidden="1">#REF!</definedName>
    <definedName name="DATA_07" localSheetId="12" hidden="1">#REF!</definedName>
    <definedName name="DATA_07" hidden="1">#REF!</definedName>
    <definedName name="DATA_08" localSheetId="11" hidden="1">#REF!</definedName>
    <definedName name="DATA_08" localSheetId="12" hidden="1">#REF!</definedName>
    <definedName name="DATA_08" hidden="1">#REF!</definedName>
    <definedName name="DATA_09" localSheetId="11" hidden="1">#REF!</definedName>
    <definedName name="DATA_09" localSheetId="12" hidden="1">#REF!</definedName>
    <definedName name="DATA_09" hidden="1">#REF!</definedName>
    <definedName name="Depreciação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çã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Ea" localSheetId="11" hidden="1">'[4]POL6차-PIPING'!#REF!</definedName>
    <definedName name="Ea" localSheetId="12" hidden="1">'[4]POL6차-PIPING'!#REF!</definedName>
    <definedName name="Ea" hidden="1">'[4]POL6차-PIPING'!#REF!</definedName>
    <definedName name="EEE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E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SPESSAMENTO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ff" localSheetId="12" hidden="1">{"'EI 060 02'!$A$1:$K$59"}</definedName>
    <definedName name="fffff" hidden="1">{"'EI 060 02'!$A$1:$K$59"}</definedName>
    <definedName name="fgdfg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gdfg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hfd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ltragem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anciamento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LOT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ot" localSheetId="12" hidden="1">{"'EI 060 02'!$A$1:$K$59"}</definedName>
    <definedName name="Fot" hidden="1">{"'EI 060 02'!$A$1:$K$59"}</definedName>
    <definedName name="gfhgfhgfh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gfhgfhgfh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HTML_CodePage" hidden="1">1252</definedName>
    <definedName name="HTML_Control" localSheetId="12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nflació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troPrintArea" localSheetId="11" hidden="1">#REF!</definedName>
    <definedName name="IntroPrintArea" localSheetId="12" hidden="1">#REF!</definedName>
    <definedName name="IntroPrintArea" hidden="1">#REF!</definedName>
    <definedName name="inv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ll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nin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OA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lnah" localSheetId="12" hidden="1">{#N/A,#N/A,TRUE,"Summary";#N/A,#N/A,TRUE,"Worksheet";#N/A,#N/A,TRUE,"CashFlow"}</definedName>
    <definedName name="olnah" hidden="1">{#N/A,#N/A,TRUE,"Summary";#N/A,#N/A,TRUE,"Worksheet";#N/A,#N/A,TRUE,"CashFlow"}</definedName>
    <definedName name="origen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plamnsj" localSheetId="12" hidden="1">{#N/A,#N/A,TRUE,"Summary";#N/A,#N/A,TRUE,"Worksheet";#N/A,#N/A,TRUE,"CashFlow"}</definedName>
    <definedName name="plamnsj" hidden="1">{#N/A,#N/A,TRUE,"Summary";#N/A,#N/A,TRUE,"Worksheet";#N/A,#N/A,TRUE,"CashFlow"}</definedName>
    <definedName name="Popular" localSheetId="12" hidden="1">{#N/A,#N/A,FALSE,"Cronograma";#N/A,#N/A,FALSE,"Cronogr. 2"}</definedName>
    <definedName name="Popular" hidden="1">{#N/A,#N/A,FALSE,"Cronograma";#N/A,#N/A,FALSE,"Cronogr. 2"}</definedName>
    <definedName name="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1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io" localSheetId="12" hidden="1">{#N/A,#N/A,FALSE,"Cronograma";#N/A,#N/A,FALSE,"Cronogr. 2"}</definedName>
    <definedName name="rio" hidden="1">{#N/A,#N/A,FALSE,"Cronograma";#N/A,#N/A,FALSE,"Cronogr. 2"}</definedName>
    <definedName name="sencount" hidden="1">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12" hidden="1">{#N/A,#N/A,FALSE,"Cronograma";#N/A,#N/A,FALSE,"Cronogr. 2"}</definedName>
    <definedName name="ss" hidden="1">{#N/A,#N/A,FALSE,"Cronograma";#N/A,#N/A,FALSE,"Cronogr. 2"}</definedName>
    <definedName name="SSSS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mp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steee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IRAC">'[5]1_Painel de Controle'!$O$27</definedName>
    <definedName name="_xlnm.Print_Titles" localSheetId="0">'A.1.1.RECEITAS'!$A:$C</definedName>
    <definedName name="_xlnm.Print_Titles" localSheetId="1">'A.1.2.CONTRAPRESTAÇÃO'!$1:$20</definedName>
    <definedName name="_xlnm.Print_Titles" localSheetId="10">'A.10.SERV_DIVIDA'!$A:$C,'A.10.SERV_DIVIDA'!$2:$4</definedName>
    <definedName name="_xlnm.Print_Titles" localSheetId="11">'A.11.CAPITAL_GIRO'!$A:$C</definedName>
    <definedName name="_xlnm.Print_Titles" localSheetId="12">'A.12.APORTE_PUBLICO'!$A:$D</definedName>
    <definedName name="_xlnm.Print_Titles" localSheetId="2">'A.2.TRIBUTOS'!$A:$D,'A.2.TRIBUTOS'!$1:$6</definedName>
    <definedName name="_xlnm.Print_Titles" localSheetId="3">'A.3.DESPESAS_OP'!$A:$D</definedName>
    <definedName name="_xlnm.Print_Titles" localSheetId="4">'A.4.SEGUROS'!$A:$C</definedName>
    <definedName name="_xlnm.Print_Titles" localSheetId="5">'A.5.DESP_ PRE_OPER'!$A:$D</definedName>
    <definedName name="_xlnm.Print_Titles" localSheetId="6">'A.6.CRON_INV'!$A:$D</definedName>
    <definedName name="_xlnm.Print_Titles" localSheetId="7">'A.7.DEPR_AMORT'!$A:$C,'A.7.DEPR_AMORT'!$1:$6</definedName>
    <definedName name="_xlnm.Print_Titles" localSheetId="8">'A.8.FATOR'!$A:$D,'A.8.FATOR'!$2:$6</definedName>
    <definedName name="_xlnm.Print_Titles" localSheetId="9">'A.9.DESP_ FINANCEIRA'!$A:$C</definedName>
    <definedName name="_xlnm.Print_Titles" localSheetId="13">B.FLUXO_CAIXA!$A:$D</definedName>
    <definedName name="_xlnm.Print_Titles" localSheetId="14">'C.2.DRE'!$A:$D</definedName>
    <definedName name="_xlnm.Print_Titles" localSheetId="15">D.USOS_FONTES!$B:$D</definedName>
    <definedName name="VI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E" localSheetId="11" hidden="1">[6]PI!#REF!</definedName>
    <definedName name="WE" localSheetId="12" hidden="1">[6]PI!#REF!</definedName>
    <definedName name="WE" hidden="1">[6]PI!#REF!</definedName>
    <definedName name="wrn.Board._.Pack." localSheetId="12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Caixa._.de._.Ferramentas." localSheetId="12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" hidden="1">{#N/A,#N/A,FALSE,"Eletricista";#N/A,#N/A,FALSE,"Mec. Refrig.";#N/A,#N/A,FALSE,"Civil";#N/A,#N/A,FALSE,"Civ";#N/A,#N/A,FALSE,"Serralheiro";#N/A,#N/A,FALSE,"Encanador";#N/A,#N/A,FALSE,"Eletr.";#N/A,#N/A,FALSE,"EL";#N/A,#N/A,FALSE,"Mec.Refrig.";#N/A,#N/A,FALSE,"Serv. Civ.";#N/A,#N/A,FALSE,"MMO";#N/A,#N/A,FALSE,"EN - CA";#N/A,#N/A,FALSE,"EL - ELT";#N/A,#N/A,FALSE,"PE";#N/A,#N/A,FALSE,"CARP";#N/A,#N/A,FALSE,"TAPEC";#N/A,#N/A,FALSE,"FU";#N/A,#N/A,FALSE,"Mec. Manut.";#N/A,#N/A,FALSE,"SO";#N/A,#N/A,FALSE,"Marc."}</definedName>
    <definedName name="wrn.Caixa._.de._.Ferramentas._.Individuais." localSheetId="12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aixa._.de._.Ferramentas._.Individuais." hidden="1">{#N/A,#N/A,FALSE,"Eletricista";#N/A,#N/A,FALSE,"Mecânico de Refrigeração";#N/A,#N/A,FALSE,"Obra civil";#N/A,#N/A,FALSE,"Serralheiro e Mecânico Montador";#N/A,#N/A,FALSE,"Encanador e Caldeireiro";#N/A,#N/A,FALSE,"Eletricista eletrônico";#N/A,#N/A,FALSE,"Pedreiro";#N/A,#N/A,FALSE,"Carpinteiro";#N/A,#N/A,FALSE,"Tapeceiro";#N/A,#N/A,FALSE,"Funileiro";#N/A,#N/A,FALSE,"Mecânico de Manutenção";#N/A,#N/A,FALSE,"Soldador";#N/A,#N/A,FALSE,"Marceneiro";#N/A,#N/A,FALSE,"Laminador"}</definedName>
    <definedName name="wrn.CLOVES." localSheetId="12" hidden="1">{#N/A,#N/A,FALSE,"Plan1";#N/A,#N/A,FALSE,"Despesas Diversas por C.Custo"}</definedName>
    <definedName name="wrn.CLOVES." hidden="1">{#N/A,#N/A,FALSE,"Plan1";#N/A,#N/A,FALSE,"Despesas Diversas por C.Custo"}</definedName>
    <definedName name="wrn.Cronograma." localSheetId="12" hidden="1">{#N/A,#N/A,FALSE,"Cronograma";#N/A,#N/A,FALSE,"Cronogr. 2"}</definedName>
    <definedName name="wrn.Cronograma." hidden="1">{#N/A,#N/A,FALSE,"Cronograma";#N/A,#N/A,FALSE,"Cronogr. 2"}</definedName>
    <definedName name="wrn.GERAL." localSheetId="12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impresión.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localSheetId="12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impressao." hidden="1">{#N/A,#N/A,FALSE,"FASE1";#N/A,#N/A,FALSE,"FASE2";#N/A,#N/A,FALSE,"FASE3";#N/A,#N/A,FALSE,"FASE4";#N/A,#N/A,FALSE,"FASE5";#N/A,#N/A,FALSE,"FASE6";#N/A,#N/A,FALSE,"FASE7";#N/A,#N/A,FALSE,"FASE8";#N/A,#N/A,FALSE,"FASE9";#N/A,#N/A,FALSE,"FASE10";#N/A,#N/A,FALSE,"EQUIPAMENTOS";#N/A,#N/A,FALSE,"MOI";#N/A,#N/A,FALSE,"CANTEIRO";#N/A,#N/A,FALSE,"TERCEIROS";#N/A,#N/A,FALSE,"DCO";#N/A,#N/A,FALSE,"RESUMO"}</definedName>
    <definedName name="wrn.Model." localSheetId="12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Model.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wrn.PENDENCIAS.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L." localSheetId="12" hidden="1">{"20 Years",#N/A,FALSE,"P&amp;Ls";"2001",#N/A,FALSE,"P&amp;Ls"}</definedName>
    <definedName name="wrn.PL." hidden="1">{"20 Years",#N/A,FALSE,"P&amp;Ls";"2001",#N/A,FALSE,"P&amp;Ls"}</definedName>
    <definedName name="wrn.Scenario._.Summary." localSheetId="1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ndard." localSheetId="12" hidden="1">{#N/A,#N/A,TRUE,"Summary";#N/A,#N/A,TRUE,"Worksheet"}</definedName>
    <definedName name="wrn.Standard." hidden="1">{#N/A,#N/A,TRUE,"Summary";#N/A,#N/A,TRUE,"Worksheet"}</definedName>
    <definedName name="wrn.VENTAS.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hole._.Pack." localSheetId="1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X_Print._.All." localSheetId="12" hidden="1">{#N/A,#N/A,TRUE,"Summary";#N/A,#N/A,TRUE,"Worksheet";#N/A,#N/A,TRUE,"CashFlow"}</definedName>
    <definedName name="wrn.X_Print._.All." hidden="1">{#N/A,#N/A,TRUE,"Summary";#N/A,#N/A,TRUE,"Worksheet";#N/A,#N/A,TRUE,"CashFlow"}</definedName>
    <definedName name="wvu.Print_Todo.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1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xx" localSheetId="1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xxxx" localSheetId="1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Z_9AD9F8EC_02C7_11D3_8AD4_002035336BE0_.wvu.PrintTitles" localSheetId="1" hidden="1">#REF!</definedName>
    <definedName name="Z_9AD9F8EC_02C7_11D3_8AD4_002035336BE0_.wvu.PrintTitles" localSheetId="11" hidden="1">#REF!</definedName>
    <definedName name="Z_9AD9F8EC_02C7_11D3_8AD4_002035336BE0_.wvu.PrintTitles" localSheetId="12" hidden="1">#REF!</definedName>
    <definedName name="Z_9AD9F8EC_02C7_11D3_8AD4_002035336BE0_.wvu.PrintTitles" localSheetId="8" hidden="1">#REF!</definedName>
    <definedName name="Z_9AD9F8EC_02C7_11D3_8AD4_002035336BE0_.wvu.PrintTitles" localSheetId="9" hidden="1">#REF!</definedName>
    <definedName name="Z_9AD9F8EC_02C7_11D3_8AD4_002035336BE0_.wvu.PrintTitles" hidden="1">#REF!</definedName>
    <definedName name="ㅇㅇㅇ" localSheetId="11" hidden="1">[7]PI!#REF!</definedName>
    <definedName name="ㅇㅇㅇ" localSheetId="12" hidden="1">[7]PI!#REF!</definedName>
    <definedName name="ㅇㅇㅇ" hidden="1">[7]PI!#REF!</definedName>
    <definedName name="ㅇㅇㅇㅇ" localSheetId="11" hidden="1">[8]PI!#REF!</definedName>
    <definedName name="ㅇㅇㅇㅇ" localSheetId="12" hidden="1">[8]PI!#REF!</definedName>
    <definedName name="ㅇㅇㅇㅇ" hidden="1">[8]PI!#REF!</definedName>
  </definedNames>
  <calcPr calcId="171027" calcMode="autoNoTable" iterateDelta="9.9999999999999995E-8"/>
</workbook>
</file>

<file path=xl/calcChain.xml><?xml version="1.0" encoding="utf-8"?>
<calcChain xmlns="http://schemas.openxmlformats.org/spreadsheetml/2006/main">
  <c r="E8" i="38" l="1"/>
  <c r="E7" i="38" s="1"/>
  <c r="H262" i="38" l="1"/>
  <c r="H261" i="38"/>
  <c r="H260" i="38"/>
  <c r="H259" i="38"/>
  <c r="H258" i="38"/>
  <c r="H257" i="38"/>
  <c r="H256" i="38"/>
  <c r="H255" i="38"/>
  <c r="H254" i="38"/>
  <c r="H253" i="38"/>
  <c r="H252" i="38"/>
  <c r="H251" i="38"/>
  <c r="H250" i="38"/>
  <c r="H249" i="38"/>
  <c r="H248" i="38"/>
  <c r="H247" i="38"/>
  <c r="H246" i="38"/>
  <c r="H245" i="38"/>
  <c r="H244" i="38"/>
  <c r="H243" i="38"/>
  <c r="H242" i="38"/>
  <c r="H241" i="38"/>
  <c r="H240" i="38"/>
  <c r="H239" i="38"/>
  <c r="H238" i="38"/>
  <c r="H237" i="38"/>
  <c r="H236" i="38"/>
  <c r="H235" i="38"/>
  <c r="H234" i="38"/>
  <c r="H233" i="38"/>
  <c r="H232" i="38"/>
  <c r="H231" i="38"/>
  <c r="H230" i="38"/>
  <c r="H229" i="38"/>
  <c r="H228" i="38"/>
  <c r="H227" i="38"/>
  <c r="H226" i="38"/>
  <c r="H225" i="38"/>
  <c r="H224" i="38"/>
  <c r="H223" i="38"/>
  <c r="H222" i="38"/>
  <c r="H221" i="38"/>
  <c r="H220" i="38"/>
  <c r="H219" i="38"/>
  <c r="H218" i="38"/>
  <c r="H217" i="38"/>
  <c r="H216" i="38"/>
  <c r="H215" i="38"/>
  <c r="H214" i="38"/>
  <c r="H213" i="38"/>
  <c r="H212" i="38"/>
  <c r="H211" i="38"/>
  <c r="H210" i="38"/>
  <c r="H209" i="38"/>
  <c r="H208" i="38"/>
  <c r="H207" i="38"/>
  <c r="H206" i="38"/>
  <c r="H205" i="38"/>
  <c r="H204" i="38"/>
  <c r="H203" i="38"/>
  <c r="H202" i="38"/>
  <c r="H201" i="38"/>
  <c r="H200" i="38"/>
  <c r="H199" i="38"/>
  <c r="H198" i="38"/>
  <c r="H197" i="38"/>
  <c r="H196" i="38"/>
  <c r="H195" i="38"/>
  <c r="H194" i="38"/>
  <c r="H193" i="38"/>
  <c r="H192" i="38"/>
  <c r="H191" i="38"/>
  <c r="H190" i="38"/>
  <c r="H189" i="38"/>
  <c r="H188" i="38"/>
  <c r="H187" i="38"/>
  <c r="H186" i="38"/>
  <c r="H185" i="38"/>
  <c r="H184" i="38"/>
  <c r="H183" i="38"/>
  <c r="H182" i="38"/>
  <c r="H181" i="38"/>
  <c r="H180" i="38"/>
  <c r="H179" i="38"/>
  <c r="H178" i="38"/>
  <c r="H177" i="38"/>
  <c r="H176" i="38"/>
  <c r="H175" i="38"/>
  <c r="H174" i="38"/>
  <c r="H173" i="38"/>
  <c r="H172" i="38"/>
  <c r="H171" i="38"/>
  <c r="H170" i="38"/>
  <c r="H169" i="38"/>
  <c r="H168" i="38"/>
  <c r="H167" i="38"/>
  <c r="H166" i="38"/>
  <c r="H165" i="38"/>
  <c r="H164" i="38"/>
  <c r="H163" i="38"/>
  <c r="H162" i="38"/>
  <c r="H161" i="38"/>
  <c r="H160" i="38"/>
  <c r="H159" i="38"/>
  <c r="H158" i="38"/>
  <c r="H157" i="38"/>
  <c r="H156" i="38"/>
  <c r="H155" i="38"/>
  <c r="H154" i="38"/>
  <c r="H153" i="38"/>
  <c r="H152" i="38"/>
  <c r="H151" i="38"/>
  <c r="H150" i="38"/>
  <c r="H149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20" i="38"/>
  <c r="H119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3" i="38"/>
  <c r="H24" i="38"/>
  <c r="E12" i="38"/>
  <c r="X32" i="31"/>
  <c r="X25" i="10" s="1"/>
  <c r="W32" i="31"/>
  <c r="W25" i="10" s="1"/>
  <c r="V32" i="31"/>
  <c r="V55" i="31" s="1"/>
  <c r="U32" i="31"/>
  <c r="U25" i="10" s="1"/>
  <c r="T32" i="31"/>
  <c r="T25" i="10" s="1"/>
  <c r="S32" i="31"/>
  <c r="S25" i="10" s="1"/>
  <c r="R32" i="31"/>
  <c r="R55" i="31" s="1"/>
  <c r="Q32" i="31"/>
  <c r="Q25" i="10" s="1"/>
  <c r="P32" i="31"/>
  <c r="P25" i="10" s="1"/>
  <c r="O32" i="31"/>
  <c r="O25" i="10" s="1"/>
  <c r="N32" i="31"/>
  <c r="N55" i="31" s="1"/>
  <c r="M32" i="31"/>
  <c r="M25" i="10" s="1"/>
  <c r="L32" i="31"/>
  <c r="L25" i="10" s="1"/>
  <c r="K32" i="31"/>
  <c r="K25" i="10" s="1"/>
  <c r="J32" i="31"/>
  <c r="J55" i="31" s="1"/>
  <c r="I32" i="31"/>
  <c r="I25" i="10" s="1"/>
  <c r="H32" i="31"/>
  <c r="H25" i="10" s="1"/>
  <c r="G32" i="31"/>
  <c r="G25" i="10" s="1"/>
  <c r="F32" i="31"/>
  <c r="F55" i="31" s="1"/>
  <c r="E32" i="31"/>
  <c r="E25" i="10" s="1"/>
  <c r="X15" i="56"/>
  <c r="W15" i="56"/>
  <c r="V15" i="56"/>
  <c r="U15" i="56"/>
  <c r="T15" i="56"/>
  <c r="S15" i="56"/>
  <c r="R15" i="56"/>
  <c r="Q15" i="56"/>
  <c r="P15" i="56"/>
  <c r="O15" i="56"/>
  <c r="N15" i="56"/>
  <c r="M15" i="56"/>
  <c r="L15" i="56"/>
  <c r="K15" i="56"/>
  <c r="J15" i="56"/>
  <c r="I15" i="56"/>
  <c r="H15" i="56"/>
  <c r="G15" i="56"/>
  <c r="F15" i="56"/>
  <c r="E15" i="56"/>
  <c r="C10" i="56"/>
  <c r="B19" i="56" s="1"/>
  <c r="I10" i="38" l="1"/>
  <c r="E13" i="38"/>
  <c r="V25" i="10"/>
  <c r="G55" i="31"/>
  <c r="W55" i="31"/>
  <c r="F25" i="10"/>
  <c r="K55" i="31"/>
  <c r="S55" i="31"/>
  <c r="R25" i="10"/>
  <c r="O55" i="31"/>
  <c r="L55" i="31"/>
  <c r="T55" i="31"/>
  <c r="J25" i="10"/>
  <c r="E55" i="31"/>
  <c r="I55" i="31"/>
  <c r="M55" i="31"/>
  <c r="Q55" i="31"/>
  <c r="U55" i="31"/>
  <c r="H55" i="31"/>
  <c r="P55" i="31"/>
  <c r="X55" i="31"/>
  <c r="N25" i="10"/>
  <c r="I8" i="38"/>
  <c r="I9" i="38"/>
  <c r="Y55" i="31" l="1"/>
  <c r="D25" i="10"/>
  <c r="C20" i="56" l="1"/>
  <c r="C21" i="56" s="1"/>
  <c r="E18" i="56"/>
  <c r="F9" i="56"/>
  <c r="F18" i="56" s="1"/>
  <c r="Y32" i="31"/>
  <c r="G9" i="56" l="1"/>
  <c r="D11" i="56"/>
  <c r="C18" i="56"/>
  <c r="B20" i="56" s="1"/>
  <c r="D10" i="56"/>
  <c r="C22" i="56"/>
  <c r="B21" i="56"/>
  <c r="B22" i="56" l="1"/>
  <c r="B23" i="56"/>
  <c r="G18" i="56"/>
  <c r="H9" i="56"/>
  <c r="C23" i="56"/>
  <c r="H18" i="56" l="1"/>
  <c r="I9" i="56"/>
  <c r="C24" i="56"/>
  <c r="B24" i="56"/>
  <c r="F6" i="32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F9" i="32"/>
  <c r="G9" i="32"/>
  <c r="Y10" i="32"/>
  <c r="J9" i="32"/>
  <c r="K9" i="32"/>
  <c r="L9" i="32"/>
  <c r="N9" i="32"/>
  <c r="O9" i="32"/>
  <c r="P9" i="32"/>
  <c r="R9" i="32"/>
  <c r="S9" i="32"/>
  <c r="T9" i="32"/>
  <c r="V9" i="32"/>
  <c r="W9" i="32"/>
  <c r="X9" i="32"/>
  <c r="Y11" i="32"/>
  <c r="Y12" i="32"/>
  <c r="E9" i="32"/>
  <c r="I9" i="32"/>
  <c r="M9" i="32"/>
  <c r="Q9" i="32"/>
  <c r="U9" i="32"/>
  <c r="Y13" i="32"/>
  <c r="Y14" i="32"/>
  <c r="Y16" i="32"/>
  <c r="Y17" i="32"/>
  <c r="Y19" i="32"/>
  <c r="Y20" i="32"/>
  <c r="Y22" i="32"/>
  <c r="Y23" i="32"/>
  <c r="B28" i="32"/>
  <c r="Y28" i="32"/>
  <c r="B29" i="32"/>
  <c r="E27" i="32"/>
  <c r="F27" i="32"/>
  <c r="G27" i="32"/>
  <c r="I27" i="32"/>
  <c r="J27" i="32"/>
  <c r="K27" i="32"/>
  <c r="M27" i="32"/>
  <c r="N27" i="32"/>
  <c r="O27" i="32"/>
  <c r="Q27" i="32"/>
  <c r="R27" i="32"/>
  <c r="S27" i="32"/>
  <c r="U27" i="32"/>
  <c r="V27" i="32"/>
  <c r="W27" i="32"/>
  <c r="B30" i="32"/>
  <c r="Y30" i="32"/>
  <c r="B31" i="32"/>
  <c r="Y31" i="32"/>
  <c r="H27" i="32"/>
  <c r="L27" i="32"/>
  <c r="P27" i="32"/>
  <c r="T27" i="32"/>
  <c r="X27" i="32"/>
  <c r="B32" i="32"/>
  <c r="Y32" i="32"/>
  <c r="B34" i="32"/>
  <c r="Y34" i="32"/>
  <c r="B35" i="32"/>
  <c r="Y35" i="32"/>
  <c r="B37" i="32"/>
  <c r="Y37" i="32"/>
  <c r="B38" i="32"/>
  <c r="Y38" i="32"/>
  <c r="B43" i="32"/>
  <c r="Y43" i="32"/>
  <c r="B44" i="32"/>
  <c r="F42" i="32"/>
  <c r="G42" i="32"/>
  <c r="H42" i="32"/>
  <c r="J42" i="32"/>
  <c r="K42" i="32"/>
  <c r="L42" i="32"/>
  <c r="N42" i="32"/>
  <c r="O42" i="32"/>
  <c r="P42" i="32"/>
  <c r="R42" i="32"/>
  <c r="S42" i="32"/>
  <c r="T42" i="32"/>
  <c r="V42" i="32"/>
  <c r="W42" i="32"/>
  <c r="X42" i="32"/>
  <c r="B45" i="32"/>
  <c r="Y45" i="32"/>
  <c r="B46" i="32"/>
  <c r="E42" i="32"/>
  <c r="I42" i="32"/>
  <c r="M42" i="32"/>
  <c r="Q42" i="32"/>
  <c r="U42" i="32"/>
  <c r="Y46" i="32"/>
  <c r="B47" i="32"/>
  <c r="Y47" i="32"/>
  <c r="B49" i="32"/>
  <c r="Y49" i="32"/>
  <c r="B50" i="32"/>
  <c r="Y50" i="32"/>
  <c r="Y52" i="32"/>
  <c r="Y53" i="32"/>
  <c r="I18" i="56" l="1"/>
  <c r="J9" i="56"/>
  <c r="C25" i="56"/>
  <c r="B25" i="56"/>
  <c r="W55" i="32"/>
  <c r="S55" i="32"/>
  <c r="G55" i="32"/>
  <c r="V55" i="32"/>
  <c r="R55" i="32"/>
  <c r="N55" i="32"/>
  <c r="J55" i="32"/>
  <c r="F55" i="32"/>
  <c r="O55" i="32"/>
  <c r="K55" i="32"/>
  <c r="U55" i="32"/>
  <c r="Q55" i="32"/>
  <c r="M55" i="32"/>
  <c r="I55" i="32"/>
  <c r="E55" i="32"/>
  <c r="X55" i="32"/>
  <c r="T55" i="32"/>
  <c r="P55" i="32"/>
  <c r="L55" i="32"/>
  <c r="Y9" i="32"/>
  <c r="Y29" i="32"/>
  <c r="Y27" i="32" s="1"/>
  <c r="H9" i="32"/>
  <c r="H55" i="32" s="1"/>
  <c r="Y44" i="32"/>
  <c r="Y42" i="32" s="1"/>
  <c r="S16" i="27"/>
  <c r="W16" i="27"/>
  <c r="V16" i="27"/>
  <c r="R16" i="27"/>
  <c r="N16" i="27"/>
  <c r="K16" i="27"/>
  <c r="J16" i="27"/>
  <c r="G16" i="27"/>
  <c r="F16" i="27"/>
  <c r="O16" i="27"/>
  <c r="T9" i="27"/>
  <c r="U9" i="27"/>
  <c r="Q9" i="27"/>
  <c r="M9" i="27"/>
  <c r="I9" i="27"/>
  <c r="E9" i="27"/>
  <c r="P9" i="27"/>
  <c r="L9" i="27"/>
  <c r="H9" i="27"/>
  <c r="K9" i="56" l="1"/>
  <c r="J18" i="56"/>
  <c r="C26" i="56"/>
  <c r="B26" i="56"/>
  <c r="Y55" i="32"/>
  <c r="F9" i="27"/>
  <c r="J9" i="27"/>
  <c r="N9" i="27"/>
  <c r="R9" i="27"/>
  <c r="V9" i="27"/>
  <c r="G9" i="27"/>
  <c r="K9" i="27"/>
  <c r="O9" i="27"/>
  <c r="S9" i="27"/>
  <c r="W9" i="27"/>
  <c r="H16" i="27"/>
  <c r="L16" i="27"/>
  <c r="P16" i="27"/>
  <c r="T16" i="27"/>
  <c r="E16" i="27"/>
  <c r="I16" i="27"/>
  <c r="M16" i="27"/>
  <c r="Q16" i="27"/>
  <c r="U16" i="27"/>
  <c r="K18" i="56" l="1"/>
  <c r="L9" i="56"/>
  <c r="C27" i="56"/>
  <c r="B27" i="56"/>
  <c r="X7" i="20"/>
  <c r="W7" i="20"/>
  <c r="V7" i="20"/>
  <c r="V34" i="31" s="1"/>
  <c r="V57" i="31" s="1"/>
  <c r="U7" i="20"/>
  <c r="U34" i="31" s="1"/>
  <c r="U57" i="31" s="1"/>
  <c r="T7" i="20"/>
  <c r="T34" i="31" s="1"/>
  <c r="T57" i="31" s="1"/>
  <c r="S7" i="20"/>
  <c r="R7" i="20"/>
  <c r="Q7" i="20"/>
  <c r="P7" i="20"/>
  <c r="O7" i="20"/>
  <c r="N7" i="20"/>
  <c r="N34" i="31" s="1"/>
  <c r="N57" i="31" s="1"/>
  <c r="M7" i="20"/>
  <c r="M34" i="31" s="1"/>
  <c r="M57" i="31" s="1"/>
  <c r="L7" i="20"/>
  <c r="L34" i="31" s="1"/>
  <c r="L57" i="31" s="1"/>
  <c r="K7" i="20"/>
  <c r="J7" i="20"/>
  <c r="J34" i="31" s="1"/>
  <c r="J57" i="31" s="1"/>
  <c r="I7" i="20"/>
  <c r="H7" i="20"/>
  <c r="G7" i="20"/>
  <c r="F7" i="20"/>
  <c r="F34" i="31" s="1"/>
  <c r="F57" i="31" s="1"/>
  <c r="E7" i="20"/>
  <c r="E34" i="31" s="1"/>
  <c r="E57" i="31" s="1"/>
  <c r="X14" i="20"/>
  <c r="X45" i="31" s="1"/>
  <c r="W14" i="20"/>
  <c r="W45" i="31" s="1"/>
  <c r="V14" i="20"/>
  <c r="V45" i="31" s="1"/>
  <c r="U14" i="20"/>
  <c r="U45" i="31" s="1"/>
  <c r="T14" i="20"/>
  <c r="T45" i="31" s="1"/>
  <c r="S14" i="20"/>
  <c r="S45" i="31" s="1"/>
  <c r="R14" i="20"/>
  <c r="R45" i="31" s="1"/>
  <c r="Q14" i="20"/>
  <c r="Q45" i="31" s="1"/>
  <c r="P14" i="20"/>
  <c r="P45" i="31" s="1"/>
  <c r="O14" i="20"/>
  <c r="O45" i="31" s="1"/>
  <c r="N14" i="20"/>
  <c r="N45" i="31" s="1"/>
  <c r="M14" i="20"/>
  <c r="M45" i="31" s="1"/>
  <c r="L14" i="20"/>
  <c r="L45" i="31" s="1"/>
  <c r="K14" i="20"/>
  <c r="K45" i="31" s="1"/>
  <c r="J14" i="20"/>
  <c r="J45" i="31" s="1"/>
  <c r="I14" i="20"/>
  <c r="I45" i="31" s="1"/>
  <c r="H14" i="20"/>
  <c r="H45" i="31" s="1"/>
  <c r="G14" i="20"/>
  <c r="G45" i="31" s="1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R27" i="2" s="1"/>
  <c r="S27" i="2" s="1"/>
  <c r="T27" i="2" s="1"/>
  <c r="U27" i="2" s="1"/>
  <c r="V27" i="2" s="1"/>
  <c r="W27" i="2" s="1"/>
  <c r="X27" i="2" s="1"/>
  <c r="E20" i="2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E13" i="2"/>
  <c r="F13" i="2" s="1"/>
  <c r="L18" i="56" l="1"/>
  <c r="M9" i="56"/>
  <c r="C28" i="56"/>
  <c r="B28" i="56"/>
  <c r="J22" i="20"/>
  <c r="J10" i="10" s="1"/>
  <c r="R22" i="20"/>
  <c r="R10" i="10" s="1"/>
  <c r="V22" i="20"/>
  <c r="V10" i="10" s="1"/>
  <c r="H22" i="20"/>
  <c r="H10" i="10" s="1"/>
  <c r="P22" i="20"/>
  <c r="P10" i="10" s="1"/>
  <c r="I22" i="20"/>
  <c r="I10" i="10" s="1"/>
  <c r="Q22" i="20"/>
  <c r="Q10" i="10" s="1"/>
  <c r="I34" i="31"/>
  <c r="I57" i="31" s="1"/>
  <c r="Q34" i="31"/>
  <c r="Q57" i="31" s="1"/>
  <c r="L22" i="20"/>
  <c r="L10" i="10" s="1"/>
  <c r="X22" i="20"/>
  <c r="X10" i="10" s="1"/>
  <c r="H34" i="31"/>
  <c r="H57" i="31" s="1"/>
  <c r="N22" i="20"/>
  <c r="N10" i="10" s="1"/>
  <c r="R34" i="31"/>
  <c r="R57" i="31" s="1"/>
  <c r="T22" i="20"/>
  <c r="T10" i="10" s="1"/>
  <c r="P34" i="31"/>
  <c r="P57" i="31" s="1"/>
  <c r="X34" i="31"/>
  <c r="X57" i="31" s="1"/>
  <c r="M22" i="20"/>
  <c r="M10" i="10" s="1"/>
  <c r="U22" i="20"/>
  <c r="U10" i="10" s="1"/>
  <c r="G22" i="20"/>
  <c r="G10" i="10" s="1"/>
  <c r="K22" i="20"/>
  <c r="K10" i="10" s="1"/>
  <c r="O22" i="20"/>
  <c r="O10" i="10" s="1"/>
  <c r="S22" i="20"/>
  <c r="S10" i="10" s="1"/>
  <c r="W22" i="20"/>
  <c r="W10" i="10" s="1"/>
  <c r="G34" i="31"/>
  <c r="G57" i="31" s="1"/>
  <c r="K34" i="31"/>
  <c r="K57" i="31" s="1"/>
  <c r="O34" i="31"/>
  <c r="O57" i="31" s="1"/>
  <c r="S34" i="31"/>
  <c r="S57" i="31" s="1"/>
  <c r="W34" i="31"/>
  <c r="W57" i="31" s="1"/>
  <c r="G13" i="2"/>
  <c r="M18" i="56" l="1"/>
  <c r="N9" i="56"/>
  <c r="C29" i="56"/>
  <c r="B29" i="56"/>
  <c r="Y57" i="31"/>
  <c r="Y34" i="31"/>
  <c r="H13" i="2"/>
  <c r="N18" i="56" l="1"/>
  <c r="O9" i="56"/>
  <c r="C30" i="56"/>
  <c r="B30" i="56"/>
  <c r="I13" i="2"/>
  <c r="O18" i="56" l="1"/>
  <c r="P9" i="56"/>
  <c r="C31" i="56"/>
  <c r="B31" i="56"/>
  <c r="J13" i="2"/>
  <c r="P18" i="56" l="1"/>
  <c r="Q9" i="56"/>
  <c r="C32" i="56"/>
  <c r="B32" i="56"/>
  <c r="K13" i="2"/>
  <c r="Q18" i="56" l="1"/>
  <c r="R9" i="56"/>
  <c r="C33" i="56"/>
  <c r="B33" i="56"/>
  <c r="L13" i="2"/>
  <c r="R18" i="56" l="1"/>
  <c r="S9" i="56"/>
  <c r="C34" i="56"/>
  <c r="B34" i="56"/>
  <c r="M13" i="2"/>
  <c r="S18" i="56" l="1"/>
  <c r="T9" i="56"/>
  <c r="C35" i="56"/>
  <c r="B35" i="56"/>
  <c r="N13" i="2"/>
  <c r="U9" i="56" l="1"/>
  <c r="T18" i="56"/>
  <c r="C36" i="56"/>
  <c r="B36" i="56"/>
  <c r="O13" i="2"/>
  <c r="U18" i="56" l="1"/>
  <c r="V9" i="56"/>
  <c r="C37" i="56"/>
  <c r="B37" i="56"/>
  <c r="P13" i="2"/>
  <c r="W9" i="56" l="1"/>
  <c r="V18" i="56"/>
  <c r="C38" i="56"/>
  <c r="B38" i="56"/>
  <c r="Q13" i="2"/>
  <c r="W18" i="56" l="1"/>
  <c r="X9" i="56"/>
  <c r="D29" i="56" s="1"/>
  <c r="D33" i="56"/>
  <c r="C39" i="56"/>
  <c r="B39" i="56"/>
  <c r="R13" i="2"/>
  <c r="D34" i="56" l="1"/>
  <c r="D36" i="56"/>
  <c r="D28" i="56"/>
  <c r="D32" i="56"/>
  <c r="D38" i="56"/>
  <c r="D22" i="56"/>
  <c r="D25" i="56"/>
  <c r="D30" i="56"/>
  <c r="D23" i="56"/>
  <c r="D26" i="56"/>
  <c r="D31" i="56"/>
  <c r="X18" i="56"/>
  <c r="D21" i="56"/>
  <c r="D27" i="56"/>
  <c r="D37" i="56"/>
  <c r="D20" i="56"/>
  <c r="D24" i="56"/>
  <c r="D35" i="56"/>
  <c r="D39" i="56"/>
  <c r="S13" i="2"/>
  <c r="X39" i="56" l="1"/>
  <c r="D40" i="56"/>
  <c r="T13" i="2"/>
  <c r="U13" i="2" l="1"/>
  <c r="V13" i="2" l="1"/>
  <c r="W13" i="2" l="1"/>
  <c r="X13" i="2" l="1"/>
  <c r="G15" i="38" l="1"/>
  <c r="G14" i="38"/>
  <c r="G13" i="38"/>
  <c r="F27" i="20" l="1"/>
  <c r="G27" i="20" s="1"/>
  <c r="H27" i="20" s="1"/>
  <c r="I27" i="20" s="1"/>
  <c r="J27" i="20" s="1"/>
  <c r="K27" i="20" s="1"/>
  <c r="L27" i="20" s="1"/>
  <c r="M27" i="20" s="1"/>
  <c r="N27" i="20" s="1"/>
  <c r="O27" i="20" s="1"/>
  <c r="P27" i="20" s="1"/>
  <c r="Q27" i="20" s="1"/>
  <c r="R27" i="20" s="1"/>
  <c r="S27" i="20" s="1"/>
  <c r="T27" i="20" s="1"/>
  <c r="U27" i="20" s="1"/>
  <c r="V27" i="20" s="1"/>
  <c r="W27" i="20" s="1"/>
  <c r="X27" i="20" s="1"/>
  <c r="E7" i="55" l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Q7" i="55" s="1"/>
  <c r="R7" i="55" s="1"/>
  <c r="S7" i="55" s="1"/>
  <c r="T7" i="55" s="1"/>
  <c r="U7" i="55" s="1"/>
  <c r="V7" i="55" s="1"/>
  <c r="W7" i="55" s="1"/>
  <c r="W19" i="55" l="1"/>
  <c r="W11" i="55" l="1"/>
  <c r="W26" i="55" s="1"/>
  <c r="W81" i="3" l="1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X97" i="3"/>
  <c r="X96" i="3"/>
  <c r="X95" i="3"/>
  <c r="X94" i="3"/>
  <c r="X93" i="3"/>
  <c r="X92" i="3"/>
  <c r="W90" i="3"/>
  <c r="V90" i="3"/>
  <c r="U90" i="3"/>
  <c r="S90" i="3"/>
  <c r="R90" i="3"/>
  <c r="Q90" i="3"/>
  <c r="O90" i="3"/>
  <c r="N90" i="3"/>
  <c r="M90" i="3"/>
  <c r="K90" i="3"/>
  <c r="J90" i="3"/>
  <c r="I90" i="3"/>
  <c r="G90" i="3"/>
  <c r="F90" i="3"/>
  <c r="T90" i="3"/>
  <c r="P90" i="3"/>
  <c r="L90" i="3"/>
  <c r="H90" i="3"/>
  <c r="X88" i="3"/>
  <c r="X87" i="3"/>
  <c r="X86" i="3"/>
  <c r="X85" i="3"/>
  <c r="X84" i="3"/>
  <c r="X83" i="3"/>
  <c r="X82" i="3"/>
  <c r="X79" i="3"/>
  <c r="X78" i="3"/>
  <c r="X77" i="3"/>
  <c r="X76" i="3"/>
  <c r="X75" i="3"/>
  <c r="X74" i="3"/>
  <c r="C69" i="3"/>
  <c r="C68" i="3"/>
  <c r="C67" i="3"/>
  <c r="C66" i="3"/>
  <c r="C65" i="3"/>
  <c r="C64" i="3"/>
  <c r="C63" i="3"/>
  <c r="X69" i="3"/>
  <c r="X68" i="3"/>
  <c r="X67" i="3"/>
  <c r="X66" i="3"/>
  <c r="X65" i="3"/>
  <c r="E47" i="3"/>
  <c r="F47" i="3" s="1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56" i="3"/>
  <c r="X55" i="3"/>
  <c r="X54" i="3"/>
  <c r="X53" i="3"/>
  <c r="X52" i="3"/>
  <c r="X15" i="3"/>
  <c r="X14" i="3"/>
  <c r="X13" i="3"/>
  <c r="X12" i="3"/>
  <c r="X26" i="3"/>
  <c r="X25" i="3"/>
  <c r="X24" i="3"/>
  <c r="X23" i="3"/>
  <c r="X33" i="3"/>
  <c r="X32" i="3"/>
  <c r="X31" i="3"/>
  <c r="X30" i="3"/>
  <c r="X40" i="3"/>
  <c r="X60" i="36"/>
  <c r="X59" i="36"/>
  <c r="X58" i="36"/>
  <c r="X57" i="36"/>
  <c r="S53" i="36"/>
  <c r="O53" i="36"/>
  <c r="K53" i="36"/>
  <c r="T53" i="36"/>
  <c r="P53" i="36"/>
  <c r="L53" i="36"/>
  <c r="H53" i="36"/>
  <c r="W53" i="36"/>
  <c r="G53" i="36"/>
  <c r="W44" i="36"/>
  <c r="V44" i="36"/>
  <c r="U44" i="36"/>
  <c r="T44" i="36"/>
  <c r="S44" i="36"/>
  <c r="R44" i="36"/>
  <c r="Q44" i="36"/>
  <c r="P44" i="36"/>
  <c r="O44" i="36"/>
  <c r="N44" i="36"/>
  <c r="M44" i="36"/>
  <c r="L44" i="36"/>
  <c r="K44" i="36"/>
  <c r="J44" i="36"/>
  <c r="I44" i="36"/>
  <c r="H44" i="36"/>
  <c r="G44" i="36"/>
  <c r="F44" i="36"/>
  <c r="E44" i="36"/>
  <c r="D44" i="36"/>
  <c r="X51" i="36"/>
  <c r="X50" i="36"/>
  <c r="X49" i="36"/>
  <c r="X48" i="36"/>
  <c r="X47" i="36"/>
  <c r="X46" i="36"/>
  <c r="X45" i="36"/>
  <c r="E32" i="36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P32" i="36" s="1"/>
  <c r="Q32" i="36" s="1"/>
  <c r="R32" i="36" s="1"/>
  <c r="S32" i="36" s="1"/>
  <c r="T32" i="36" s="1"/>
  <c r="U32" i="36" s="1"/>
  <c r="V32" i="36" s="1"/>
  <c r="W32" i="36" s="1"/>
  <c r="X42" i="36"/>
  <c r="X41" i="36"/>
  <c r="X40" i="36"/>
  <c r="X39" i="36"/>
  <c r="X38" i="36"/>
  <c r="X25" i="36"/>
  <c r="X24" i="36"/>
  <c r="X23" i="36"/>
  <c r="X16" i="36"/>
  <c r="X15" i="36"/>
  <c r="X14" i="36"/>
  <c r="X13" i="36"/>
  <c r="X12" i="36"/>
  <c r="F60" i="32"/>
  <c r="G60" i="32" s="1"/>
  <c r="H60" i="32" s="1"/>
  <c r="I60" i="32" s="1"/>
  <c r="J60" i="32" s="1"/>
  <c r="K60" i="32" s="1"/>
  <c r="L60" i="32" s="1"/>
  <c r="M60" i="32" s="1"/>
  <c r="N60" i="32" s="1"/>
  <c r="O60" i="32" s="1"/>
  <c r="P60" i="32" s="1"/>
  <c r="Q60" i="32" s="1"/>
  <c r="R60" i="32" s="1"/>
  <c r="S60" i="32" s="1"/>
  <c r="T60" i="32" s="1"/>
  <c r="U60" i="32" s="1"/>
  <c r="V60" i="32" s="1"/>
  <c r="W60" i="32" s="1"/>
  <c r="X60" i="32" s="1"/>
  <c r="Y19" i="20"/>
  <c r="Y12" i="20"/>
  <c r="X21" i="27"/>
  <c r="X20" i="27"/>
  <c r="X19" i="27"/>
  <c r="X18" i="27"/>
  <c r="D9" i="27"/>
  <c r="X14" i="27"/>
  <c r="X13" i="27"/>
  <c r="X12" i="27"/>
  <c r="X11" i="27"/>
  <c r="X10" i="27"/>
  <c r="Y39" i="6"/>
  <c r="Y38" i="6"/>
  <c r="Y37" i="6"/>
  <c r="Y42" i="2"/>
  <c r="Y41" i="2"/>
  <c r="Y40" i="2"/>
  <c r="Y39" i="2"/>
  <c r="X9" i="27" l="1"/>
  <c r="X81" i="3"/>
  <c r="C73" i="3"/>
  <c r="C82" i="3"/>
  <c r="C77" i="3"/>
  <c r="C86" i="3"/>
  <c r="C74" i="3"/>
  <c r="C83" i="3"/>
  <c r="C87" i="3"/>
  <c r="C78" i="3"/>
  <c r="C84" i="3"/>
  <c r="C75" i="3"/>
  <c r="C88" i="3"/>
  <c r="C79" i="3"/>
  <c r="C76" i="3"/>
  <c r="C85" i="3"/>
  <c r="E90" i="3"/>
  <c r="X44" i="36"/>
  <c r="X55" i="36"/>
  <c r="F53" i="36"/>
  <c r="J53" i="36"/>
  <c r="N53" i="36"/>
  <c r="R53" i="36"/>
  <c r="V53" i="36"/>
  <c r="E53" i="36"/>
  <c r="I53" i="36"/>
  <c r="M53" i="36"/>
  <c r="Q53" i="36"/>
  <c r="U53" i="36"/>
  <c r="X56" i="36"/>
  <c r="X37" i="36"/>
  <c r="B65" i="32" l="1"/>
  <c r="B33" i="20" s="1"/>
  <c r="B64" i="32"/>
  <c r="B32" i="20" s="1"/>
  <c r="B62" i="32"/>
  <c r="B30" i="20" s="1"/>
  <c r="B63" i="32" l="1"/>
  <c r="B31" i="20" s="1"/>
  <c r="I9" i="33"/>
  <c r="B66" i="32"/>
  <c r="H15" i="38"/>
  <c r="H14" i="38"/>
  <c r="H13" i="38"/>
  <c r="F7" i="6"/>
  <c r="D26" i="2"/>
  <c r="B12" i="33" l="1"/>
  <c r="B34" i="20"/>
  <c r="G7" i="6"/>
  <c r="H7" i="6" s="1"/>
  <c r="I7" i="6" l="1"/>
  <c r="J7" i="6" l="1"/>
  <c r="K7" i="6" l="1"/>
  <c r="L7" i="6" l="1"/>
  <c r="M7" i="6" l="1"/>
  <c r="N7" i="6" l="1"/>
  <c r="O7" i="6" l="1"/>
  <c r="P7" i="6" l="1"/>
  <c r="Q7" i="6" l="1"/>
  <c r="R7" i="6" s="1"/>
  <c r="S7" i="6" s="1"/>
  <c r="T7" i="6" s="1"/>
  <c r="U7" i="6" s="1"/>
  <c r="V7" i="6" s="1"/>
  <c r="W7" i="6" s="1"/>
  <c r="X7" i="6" s="1"/>
  <c r="F64" i="6"/>
  <c r="I14" i="38" l="1"/>
  <c r="I13" i="38"/>
  <c r="I15" i="38" l="1"/>
  <c r="X54" i="36"/>
  <c r="X53" i="36" s="1"/>
  <c r="D53" i="36"/>
  <c r="X91" i="3"/>
  <c r="X90" i="3" s="1"/>
  <c r="D90" i="3"/>
  <c r="C24" i="38"/>
  <c r="C25" i="38" l="1"/>
  <c r="F6" i="2"/>
  <c r="G6" i="2" l="1"/>
  <c r="C26" i="38"/>
  <c r="H6" i="2" l="1"/>
  <c r="C27" i="38"/>
  <c r="I6" i="2" l="1"/>
  <c r="C28" i="38"/>
  <c r="J6" i="2" l="1"/>
  <c r="C29" i="38"/>
  <c r="K6" i="2" l="1"/>
  <c r="C30" i="38"/>
  <c r="L6" i="2" l="1"/>
  <c r="C31" i="38"/>
  <c r="M6" i="2" l="1"/>
  <c r="C32" i="38"/>
  <c r="E8" i="36"/>
  <c r="F8" i="36" s="1"/>
  <c r="G8" i="36" s="1"/>
  <c r="E8" i="3"/>
  <c r="N6" i="2" l="1"/>
  <c r="F8" i="3"/>
  <c r="C33" i="38"/>
  <c r="H8" i="36"/>
  <c r="O6" i="2" l="1"/>
  <c r="G8" i="3"/>
  <c r="C34" i="38"/>
  <c r="I8" i="36"/>
  <c r="P6" i="2" l="1"/>
  <c r="H8" i="3"/>
  <c r="C35" i="38"/>
  <c r="J8" i="36"/>
  <c r="Q6" i="2" l="1"/>
  <c r="I8" i="3"/>
  <c r="C36" i="38"/>
  <c r="K8" i="36"/>
  <c r="R6" i="2" l="1"/>
  <c r="J8" i="3"/>
  <c r="C37" i="38"/>
  <c r="L8" i="36"/>
  <c r="S6" i="2" l="1"/>
  <c r="K8" i="3"/>
  <c r="C38" i="38"/>
  <c r="M8" i="36"/>
  <c r="T6" i="2" l="1"/>
  <c r="L8" i="3"/>
  <c r="C39" i="38"/>
  <c r="N8" i="36"/>
  <c r="U6" i="2" l="1"/>
  <c r="M8" i="3"/>
  <c r="C40" i="38"/>
  <c r="O8" i="36"/>
  <c r="V6" i="2" l="1"/>
  <c r="N8" i="3"/>
  <c r="C41" i="38"/>
  <c r="P8" i="36"/>
  <c r="W6" i="2" l="1"/>
  <c r="O8" i="3"/>
  <c r="C42" i="38"/>
  <c r="Q8" i="36"/>
  <c r="X6" i="2" l="1"/>
  <c r="P8" i="3"/>
  <c r="C43" i="38"/>
  <c r="R8" i="36"/>
  <c r="Q8" i="3" l="1"/>
  <c r="C44" i="38"/>
  <c r="S8" i="36"/>
  <c r="R8" i="3" l="1"/>
  <c r="C45" i="38"/>
  <c r="T8" i="36"/>
  <c r="S8" i="3" l="1"/>
  <c r="C46" i="38"/>
  <c r="U8" i="36"/>
  <c r="T8" i="3" l="1"/>
  <c r="C47" i="38"/>
  <c r="V8" i="36"/>
  <c r="U8" i="3" l="1"/>
  <c r="C48" i="38"/>
  <c r="W8" i="36"/>
  <c r="V8" i="3" l="1"/>
  <c r="C49" i="38"/>
  <c r="W8" i="3" l="1"/>
  <c r="C50" i="38"/>
  <c r="C51" i="38" l="1"/>
  <c r="C52" i="38" l="1"/>
  <c r="C53" i="38" l="1"/>
  <c r="C54" i="38" l="1"/>
  <c r="C55" i="38" l="1"/>
  <c r="C56" i="38" l="1"/>
  <c r="C57" i="38" l="1"/>
  <c r="C58" i="38" l="1"/>
  <c r="C59" i="38" l="1"/>
  <c r="C60" i="38" l="1"/>
  <c r="C61" i="38" l="1"/>
  <c r="C62" i="38" l="1"/>
  <c r="C63" i="38" l="1"/>
  <c r="C64" i="38" l="1"/>
  <c r="C65" i="38" l="1"/>
  <c r="C66" i="38" l="1"/>
  <c r="C67" i="38" l="1"/>
  <c r="C68" i="38" l="1"/>
  <c r="C69" i="38" l="1"/>
  <c r="C70" i="38" l="1"/>
  <c r="C71" i="38" l="1"/>
  <c r="C72" i="38" l="1"/>
  <c r="C73" i="38" l="1"/>
  <c r="C74" i="38" l="1"/>
  <c r="C75" i="38" l="1"/>
  <c r="C76" i="38" l="1"/>
  <c r="C77" i="38" l="1"/>
  <c r="C78" i="38" l="1"/>
  <c r="C79" i="38" l="1"/>
  <c r="C80" i="38" l="1"/>
  <c r="C81" i="38" l="1"/>
  <c r="C82" i="38" l="1"/>
  <c r="C83" i="38" l="1"/>
  <c r="C84" i="38" l="1"/>
  <c r="C85" i="38" l="1"/>
  <c r="C86" i="38" l="1"/>
  <c r="C87" i="38" l="1"/>
  <c r="C88" i="38" l="1"/>
  <c r="C89" i="38" l="1"/>
  <c r="C90" i="38" l="1"/>
  <c r="C91" i="38" l="1"/>
  <c r="C92" i="38" l="1"/>
  <c r="C93" i="38" l="1"/>
  <c r="C94" i="38" l="1"/>
  <c r="C95" i="38" l="1"/>
  <c r="C96" i="38" l="1"/>
  <c r="C97" i="38" l="1"/>
  <c r="C98" i="38" l="1"/>
  <c r="C99" i="38" l="1"/>
  <c r="C100" i="38" l="1"/>
  <c r="C101" i="38" l="1"/>
  <c r="C102" i="38" l="1"/>
  <c r="C103" i="38" l="1"/>
  <c r="C104" i="38" l="1"/>
  <c r="C105" i="38" l="1"/>
  <c r="C106" i="38" l="1"/>
  <c r="C107" i="38" l="1"/>
  <c r="C108" i="38" l="1"/>
  <c r="C109" i="38" l="1"/>
  <c r="C110" i="38" l="1"/>
  <c r="C111" i="38" l="1"/>
  <c r="C112" i="38" l="1"/>
  <c r="C113" i="38" l="1"/>
  <c r="C114" i="38" l="1"/>
  <c r="C115" i="38" l="1"/>
  <c r="C116" i="38" l="1"/>
  <c r="C117" i="38" l="1"/>
  <c r="C118" i="38" l="1"/>
  <c r="C119" i="38" l="1"/>
  <c r="C120" i="38" l="1"/>
  <c r="C121" i="38" l="1"/>
  <c r="C122" i="38" l="1"/>
  <c r="C123" i="38" l="1"/>
  <c r="C124" i="38" l="1"/>
  <c r="C125" i="38" l="1"/>
  <c r="C126" i="38" l="1"/>
  <c r="C127" i="38" l="1"/>
  <c r="C128" i="38" l="1"/>
  <c r="C129" i="38" l="1"/>
  <c r="C130" i="38" l="1"/>
  <c r="C131" i="38" l="1"/>
  <c r="C132" i="38" l="1"/>
  <c r="C133" i="38" l="1"/>
  <c r="C134" i="38" l="1"/>
  <c r="C135" i="38" l="1"/>
  <c r="C136" i="38" l="1"/>
  <c r="C137" i="38" l="1"/>
  <c r="C138" i="38" l="1"/>
  <c r="C139" i="38" l="1"/>
  <c r="C140" i="38" l="1"/>
  <c r="C141" i="38" l="1"/>
  <c r="C142" i="38" l="1"/>
  <c r="C143" i="38" l="1"/>
  <c r="C144" i="38" l="1"/>
  <c r="C145" i="38" l="1"/>
  <c r="C146" i="38" l="1"/>
  <c r="C147" i="38" l="1"/>
  <c r="C148" i="38" l="1"/>
  <c r="C149" i="38" l="1"/>
  <c r="C150" i="38" l="1"/>
  <c r="C151" i="38" l="1"/>
  <c r="C152" i="38" l="1"/>
  <c r="C153" i="38" l="1"/>
  <c r="C154" i="38" l="1"/>
  <c r="C155" i="38" l="1"/>
  <c r="C156" i="38" l="1"/>
  <c r="C157" i="38" l="1"/>
  <c r="C158" i="38" l="1"/>
  <c r="C159" i="38" l="1"/>
  <c r="C160" i="38" l="1"/>
  <c r="C161" i="38" l="1"/>
  <c r="C162" i="38" l="1"/>
  <c r="C163" i="38" l="1"/>
  <c r="C164" i="38" l="1"/>
  <c r="C165" i="38" l="1"/>
  <c r="C166" i="38" l="1"/>
  <c r="C167" i="38" l="1"/>
  <c r="C168" i="38" l="1"/>
  <c r="C169" i="38" l="1"/>
  <c r="C170" i="38" l="1"/>
  <c r="C171" i="38" l="1"/>
  <c r="C172" i="38" l="1"/>
  <c r="C173" i="38" l="1"/>
  <c r="C174" i="38" l="1"/>
  <c r="C175" i="38" l="1"/>
  <c r="C176" i="38" l="1"/>
  <c r="C177" i="38" l="1"/>
  <c r="C178" i="38" l="1"/>
  <c r="C179" i="38" l="1"/>
  <c r="C180" i="38" l="1"/>
  <c r="C181" i="38" l="1"/>
  <c r="C182" i="38" l="1"/>
  <c r="C183" i="38" l="1"/>
  <c r="C184" i="38" l="1"/>
  <c r="C185" i="38" l="1"/>
  <c r="C186" i="38" l="1"/>
  <c r="C187" i="38" l="1"/>
  <c r="C188" i="38" l="1"/>
  <c r="C189" i="38" l="1"/>
  <c r="C190" i="38" l="1"/>
  <c r="C191" i="38" l="1"/>
  <c r="C192" i="38" l="1"/>
  <c r="C193" i="38" l="1"/>
  <c r="C194" i="38" l="1"/>
  <c r="C195" i="38" l="1"/>
  <c r="C196" i="38" l="1"/>
  <c r="C197" i="38" l="1"/>
  <c r="C198" i="38" l="1"/>
  <c r="C199" i="38" l="1"/>
  <c r="C200" i="38" l="1"/>
  <c r="C201" i="38" l="1"/>
  <c r="C202" i="38" l="1"/>
  <c r="C203" i="38" l="1"/>
  <c r="C204" i="38" l="1"/>
  <c r="C205" i="38" l="1"/>
  <c r="C206" i="38" l="1"/>
  <c r="C207" i="38" l="1"/>
  <c r="C208" i="38" l="1"/>
  <c r="C209" i="38" l="1"/>
  <c r="C210" i="38" l="1"/>
  <c r="C211" i="38" l="1"/>
  <c r="C212" i="38" l="1"/>
  <c r="C213" i="38" l="1"/>
  <c r="C214" i="38" l="1"/>
  <c r="C215" i="38" l="1"/>
  <c r="C216" i="38" l="1"/>
  <c r="C217" i="38" l="1"/>
  <c r="C218" i="38" l="1"/>
  <c r="C219" i="38" l="1"/>
  <c r="C220" i="38" l="1"/>
  <c r="C221" i="38" l="1"/>
  <c r="C222" i="38" l="1"/>
  <c r="C223" i="38" l="1"/>
  <c r="C224" i="38" l="1"/>
  <c r="C225" i="38" l="1"/>
  <c r="C226" i="38" l="1"/>
  <c r="C227" i="38" l="1"/>
  <c r="C228" i="38" l="1"/>
  <c r="C229" i="38" l="1"/>
  <c r="C230" i="38" l="1"/>
  <c r="C231" i="38" l="1"/>
  <c r="C232" i="38" l="1"/>
  <c r="C233" i="38" l="1"/>
  <c r="C234" i="38" l="1"/>
  <c r="C235" i="38" l="1"/>
  <c r="C236" i="38" l="1"/>
  <c r="C237" i="38" l="1"/>
  <c r="C238" i="38" l="1"/>
  <c r="C239" i="38" l="1"/>
  <c r="C240" i="38" l="1"/>
  <c r="C241" i="38" l="1"/>
  <c r="C242" i="38" l="1"/>
  <c r="C243" i="38" l="1"/>
  <c r="C244" i="38" l="1"/>
  <c r="C245" i="38" l="1"/>
  <c r="W35" i="36" l="1"/>
  <c r="W62" i="36" s="1"/>
  <c r="V72" i="3"/>
  <c r="T72" i="3"/>
  <c r="W72" i="3"/>
  <c r="U72" i="3"/>
  <c r="C246" i="38"/>
  <c r="W10" i="36" l="1"/>
  <c r="C247" i="38"/>
  <c r="W17" i="3" l="1"/>
  <c r="W28" i="3"/>
  <c r="W21" i="3"/>
  <c r="C248" i="38"/>
  <c r="X43" i="31" l="1"/>
  <c r="X14" i="10" s="1"/>
  <c r="C249" i="38"/>
  <c r="C250" i="38" l="1"/>
  <c r="C251" i="38" l="1"/>
  <c r="C252" i="38" l="1"/>
  <c r="C253" i="38" l="1"/>
  <c r="C254" i="38" l="1"/>
  <c r="C255" i="38" l="1"/>
  <c r="C256" i="38" l="1"/>
  <c r="C257" i="38" l="1"/>
  <c r="C258" i="38" l="1"/>
  <c r="C259" i="38" l="1"/>
  <c r="C260" i="38" l="1"/>
  <c r="C261" i="38" l="1"/>
  <c r="C262" i="38" l="1"/>
  <c r="I23" i="38" l="1"/>
  <c r="R33" i="2" l="1"/>
  <c r="R18" i="30" s="1"/>
  <c r="K33" i="2"/>
  <c r="K18" i="30" s="1"/>
  <c r="X33" i="2"/>
  <c r="X18" i="30" s="1"/>
  <c r="W33" i="2"/>
  <c r="W18" i="30" s="1"/>
  <c r="V33" i="2"/>
  <c r="V18" i="30" s="1"/>
  <c r="U33" i="2"/>
  <c r="U18" i="30" s="1"/>
  <c r="T33" i="2"/>
  <c r="T18" i="30" s="1"/>
  <c r="S33" i="2"/>
  <c r="S18" i="30" s="1"/>
  <c r="Q33" i="2"/>
  <c r="Q18" i="30" s="1"/>
  <c r="P33" i="2"/>
  <c r="P18" i="30" s="1"/>
  <c r="O33" i="2"/>
  <c r="O18" i="30" s="1"/>
  <c r="N33" i="2"/>
  <c r="N18" i="30" s="1"/>
  <c r="M33" i="2"/>
  <c r="M18" i="30" s="1"/>
  <c r="L33" i="2"/>
  <c r="L18" i="30" s="1"/>
  <c r="J33" i="2"/>
  <c r="J18" i="30" s="1"/>
  <c r="I33" i="2"/>
  <c r="I18" i="30" s="1"/>
  <c r="H33" i="2"/>
  <c r="H18" i="30" s="1"/>
  <c r="G33" i="2"/>
  <c r="G18" i="30" s="1"/>
  <c r="F33" i="2"/>
  <c r="F18" i="30" s="1"/>
  <c r="E33" i="2"/>
  <c r="I24" i="38"/>
  <c r="I25" i="38" s="1"/>
  <c r="I26" i="38" s="1"/>
  <c r="I27" i="38" s="1"/>
  <c r="I28" i="38" s="1"/>
  <c r="I29" i="38" s="1"/>
  <c r="I30" i="38" s="1"/>
  <c r="I31" i="38" s="1"/>
  <c r="I32" i="38" s="1"/>
  <c r="I33" i="38" s="1"/>
  <c r="I34" i="38" s="1"/>
  <c r="I35" i="38" s="1"/>
  <c r="I36" i="38" s="1"/>
  <c r="I37" i="38" s="1"/>
  <c r="I38" i="38" s="1"/>
  <c r="I39" i="38" s="1"/>
  <c r="I40" i="38" s="1"/>
  <c r="I41" i="38" s="1"/>
  <c r="I42" i="38" s="1"/>
  <c r="I43" i="38" s="1"/>
  <c r="I44" i="38" s="1"/>
  <c r="I45" i="38" s="1"/>
  <c r="I46" i="38" s="1"/>
  <c r="I47" i="38" s="1"/>
  <c r="I48" i="38" s="1"/>
  <c r="I49" i="38" s="1"/>
  <c r="I50" i="38" s="1"/>
  <c r="I51" i="38" s="1"/>
  <c r="I52" i="38" s="1"/>
  <c r="I53" i="38" s="1"/>
  <c r="I54" i="38" s="1"/>
  <c r="I55" i="38" s="1"/>
  <c r="I56" i="38" s="1"/>
  <c r="I57" i="38" s="1"/>
  <c r="I58" i="38" s="1"/>
  <c r="I59" i="38" s="1"/>
  <c r="I60" i="38" s="1"/>
  <c r="I61" i="38" s="1"/>
  <c r="I62" i="38" s="1"/>
  <c r="I63" i="38" s="1"/>
  <c r="I64" i="38" s="1"/>
  <c r="I65" i="38" s="1"/>
  <c r="I66" i="38" s="1"/>
  <c r="I67" i="38" s="1"/>
  <c r="I68" i="38" s="1"/>
  <c r="I69" i="38" s="1"/>
  <c r="I70" i="38" s="1"/>
  <c r="I71" i="38" s="1"/>
  <c r="I72" i="38" s="1"/>
  <c r="I73" i="38" s="1"/>
  <c r="I74" i="38" s="1"/>
  <c r="I75" i="38" s="1"/>
  <c r="I76" i="38" s="1"/>
  <c r="I77" i="38" s="1"/>
  <c r="I78" i="38" s="1"/>
  <c r="I79" i="38" s="1"/>
  <c r="I80" i="38" s="1"/>
  <c r="I81" i="38" s="1"/>
  <c r="I82" i="38" s="1"/>
  <c r="I83" i="38" s="1"/>
  <c r="I84" i="38" s="1"/>
  <c r="I85" i="38" s="1"/>
  <c r="I86" i="38" s="1"/>
  <c r="I87" i="38" s="1"/>
  <c r="I88" i="38" s="1"/>
  <c r="I89" i="38" s="1"/>
  <c r="I90" i="38" s="1"/>
  <c r="I91" i="38" s="1"/>
  <c r="I92" i="38" s="1"/>
  <c r="I93" i="38" s="1"/>
  <c r="I94" i="38" s="1"/>
  <c r="I95" i="38" s="1"/>
  <c r="I96" i="38" s="1"/>
  <c r="I97" i="38" s="1"/>
  <c r="I98" i="38" s="1"/>
  <c r="I99" i="38" s="1"/>
  <c r="I100" i="38" s="1"/>
  <c r="I101" i="38" s="1"/>
  <c r="I102" i="38" s="1"/>
  <c r="I103" i="38" s="1"/>
  <c r="I104" i="38" s="1"/>
  <c r="I105" i="38" s="1"/>
  <c r="I106" i="38" s="1"/>
  <c r="I107" i="38" s="1"/>
  <c r="I108" i="38" s="1"/>
  <c r="I109" i="38" s="1"/>
  <c r="I110" i="38" s="1"/>
  <c r="I111" i="38" s="1"/>
  <c r="I112" i="38" s="1"/>
  <c r="I113" i="38" s="1"/>
  <c r="I114" i="38" s="1"/>
  <c r="I115" i="38" s="1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5" i="38" s="1"/>
  <c r="I136" i="38" s="1"/>
  <c r="I137" i="38" s="1"/>
  <c r="I138" i="38" s="1"/>
  <c r="I139" i="38" s="1"/>
  <c r="I140" i="38" s="1"/>
  <c r="I141" i="38" s="1"/>
  <c r="I142" i="38" s="1"/>
  <c r="I143" i="38" s="1"/>
  <c r="I144" i="38" s="1"/>
  <c r="I145" i="38" s="1"/>
  <c r="I146" i="38" s="1"/>
  <c r="I147" i="38" s="1"/>
  <c r="I148" i="38" s="1"/>
  <c r="I149" i="38" s="1"/>
  <c r="I150" i="38" s="1"/>
  <c r="I151" i="38" s="1"/>
  <c r="I152" i="38" s="1"/>
  <c r="I153" i="38" s="1"/>
  <c r="I154" i="38" s="1"/>
  <c r="I155" i="38" s="1"/>
  <c r="I156" i="38" s="1"/>
  <c r="I157" i="38" s="1"/>
  <c r="I158" i="38" s="1"/>
  <c r="I159" i="38" s="1"/>
  <c r="I160" i="38" s="1"/>
  <c r="I161" i="38" s="1"/>
  <c r="I162" i="38" s="1"/>
  <c r="I163" i="38" s="1"/>
  <c r="I164" i="38" s="1"/>
  <c r="I165" i="38" s="1"/>
  <c r="I166" i="38" s="1"/>
  <c r="I167" i="38" s="1"/>
  <c r="I168" i="38" s="1"/>
  <c r="I169" i="38" s="1"/>
  <c r="I170" i="38" s="1"/>
  <c r="I171" i="38" s="1"/>
  <c r="I172" i="38" s="1"/>
  <c r="I173" i="38" s="1"/>
  <c r="I174" i="38" s="1"/>
  <c r="I175" i="38" s="1"/>
  <c r="I176" i="38" s="1"/>
  <c r="I177" i="38" s="1"/>
  <c r="I178" i="38" s="1"/>
  <c r="I179" i="38" s="1"/>
  <c r="I180" i="38" s="1"/>
  <c r="I181" i="38" s="1"/>
  <c r="I182" i="38" s="1"/>
  <c r="I183" i="38" s="1"/>
  <c r="I184" i="38" s="1"/>
  <c r="I185" i="38" s="1"/>
  <c r="I186" i="38" s="1"/>
  <c r="I187" i="38" s="1"/>
  <c r="I188" i="38" s="1"/>
  <c r="I189" i="38" s="1"/>
  <c r="I190" i="38" s="1"/>
  <c r="I191" i="38" s="1"/>
  <c r="I192" i="38" s="1"/>
  <c r="I193" i="38" s="1"/>
  <c r="I194" i="38" s="1"/>
  <c r="I195" i="38" s="1"/>
  <c r="I196" i="38" s="1"/>
  <c r="I197" i="38" s="1"/>
  <c r="I198" i="38" s="1"/>
  <c r="I199" i="38" s="1"/>
  <c r="I200" i="38" s="1"/>
  <c r="I201" i="38" s="1"/>
  <c r="I202" i="38" s="1"/>
  <c r="I203" i="38" s="1"/>
  <c r="I204" i="38" s="1"/>
  <c r="I205" i="38" s="1"/>
  <c r="I206" i="38" s="1"/>
  <c r="I207" i="38" s="1"/>
  <c r="I208" i="38" s="1"/>
  <c r="I209" i="38" s="1"/>
  <c r="I210" i="38" s="1"/>
  <c r="I211" i="38" s="1"/>
  <c r="I212" i="38" s="1"/>
  <c r="I213" i="38" s="1"/>
  <c r="I214" i="38" s="1"/>
  <c r="I215" i="38" s="1"/>
  <c r="I216" i="38" s="1"/>
  <c r="I217" i="38" s="1"/>
  <c r="I218" i="38" s="1"/>
  <c r="I219" i="38" s="1"/>
  <c r="I220" i="38" s="1"/>
  <c r="I221" i="38" s="1"/>
  <c r="I222" i="38" s="1"/>
  <c r="I223" i="38" s="1"/>
  <c r="I224" i="38" s="1"/>
  <c r="I225" i="38" s="1"/>
  <c r="I226" i="38" s="1"/>
  <c r="I227" i="38" s="1"/>
  <c r="I228" i="38" s="1"/>
  <c r="I229" i="38" s="1"/>
  <c r="I230" i="38" s="1"/>
  <c r="I231" i="38" s="1"/>
  <c r="I232" i="38" s="1"/>
  <c r="I233" i="38" s="1"/>
  <c r="I234" i="38" s="1"/>
  <c r="I235" i="38" s="1"/>
  <c r="I236" i="38" s="1"/>
  <c r="I237" i="38" s="1"/>
  <c r="I238" i="38" s="1"/>
  <c r="I239" i="38" s="1"/>
  <c r="I240" i="38" s="1"/>
  <c r="I241" i="38" s="1"/>
  <c r="I242" i="38" s="1"/>
  <c r="I243" i="38" s="1"/>
  <c r="I244" i="38" s="1"/>
  <c r="I245" i="38" s="1"/>
  <c r="I246" i="38" s="1"/>
  <c r="I247" i="38" s="1"/>
  <c r="I248" i="38" s="1"/>
  <c r="I249" i="38" s="1"/>
  <c r="I250" i="38" s="1"/>
  <c r="I251" i="38" s="1"/>
  <c r="I252" i="38" s="1"/>
  <c r="I253" i="38" s="1"/>
  <c r="I254" i="38" s="1"/>
  <c r="I255" i="38" s="1"/>
  <c r="I256" i="38" s="1"/>
  <c r="I257" i="38" s="1"/>
  <c r="I258" i="38" s="1"/>
  <c r="I259" i="38" s="1"/>
  <c r="I260" i="38" s="1"/>
  <c r="I261" i="38" s="1"/>
  <c r="I262" i="38" s="1"/>
  <c r="I22" i="38" s="1"/>
  <c r="E18" i="2"/>
  <c r="E25" i="2"/>
  <c r="F25" i="2"/>
  <c r="F11" i="2"/>
  <c r="F18" i="2"/>
  <c r="E18" i="30" l="1"/>
  <c r="E20" i="30" s="1"/>
  <c r="Y33" i="2"/>
  <c r="P19" i="30"/>
  <c r="P20" i="30"/>
  <c r="P21" i="30"/>
  <c r="M20" i="30"/>
  <c r="M19" i="30"/>
  <c r="M21" i="30"/>
  <c r="U20" i="30"/>
  <c r="U19" i="30"/>
  <c r="U21" i="30"/>
  <c r="H19" i="30"/>
  <c r="H20" i="30"/>
  <c r="H21" i="30"/>
  <c r="X19" i="30"/>
  <c r="X20" i="30"/>
  <c r="X21" i="30"/>
  <c r="K21" i="30"/>
  <c r="K19" i="30"/>
  <c r="K20" i="30"/>
  <c r="V21" i="30"/>
  <c r="V20" i="30"/>
  <c r="V19" i="30"/>
  <c r="N21" i="30"/>
  <c r="N20" i="30"/>
  <c r="N19" i="30"/>
  <c r="O19" i="30"/>
  <c r="O21" i="30"/>
  <c r="O20" i="30"/>
  <c r="G19" i="30"/>
  <c r="G20" i="30"/>
  <c r="G21" i="30"/>
  <c r="R21" i="30"/>
  <c r="R20" i="30"/>
  <c r="R19" i="30"/>
  <c r="Q20" i="30"/>
  <c r="Q21" i="30"/>
  <c r="Q19" i="30"/>
  <c r="F21" i="30"/>
  <c r="F19" i="30"/>
  <c r="F20" i="30"/>
  <c r="J21" i="30"/>
  <c r="J20" i="30"/>
  <c r="J19" i="30"/>
  <c r="L19" i="30"/>
  <c r="L20" i="30"/>
  <c r="L21" i="30"/>
  <c r="T19" i="30"/>
  <c r="T20" i="30"/>
  <c r="T21" i="30"/>
  <c r="S21" i="30"/>
  <c r="S19" i="30"/>
  <c r="S20" i="30"/>
  <c r="I20" i="30"/>
  <c r="I21" i="30"/>
  <c r="I19" i="30"/>
  <c r="W19" i="30"/>
  <c r="W21" i="30"/>
  <c r="W20" i="30"/>
  <c r="X11" i="2"/>
  <c r="T11" i="2"/>
  <c r="P11" i="2"/>
  <c r="L11" i="2"/>
  <c r="H11" i="2"/>
  <c r="U18" i="2"/>
  <c r="Q18" i="2"/>
  <c r="M18" i="2"/>
  <c r="I18" i="2"/>
  <c r="V25" i="2"/>
  <c r="R25" i="2"/>
  <c r="N25" i="2"/>
  <c r="J25" i="2"/>
  <c r="W11" i="2"/>
  <c r="S11" i="2"/>
  <c r="O11" i="2"/>
  <c r="K11" i="2"/>
  <c r="G11" i="2"/>
  <c r="X18" i="2"/>
  <c r="T18" i="2"/>
  <c r="P18" i="2"/>
  <c r="L18" i="2"/>
  <c r="H18" i="2"/>
  <c r="U25" i="2"/>
  <c r="Q25" i="2"/>
  <c r="M25" i="2"/>
  <c r="I25" i="2"/>
  <c r="V11" i="2"/>
  <c r="R11" i="2"/>
  <c r="N11" i="2"/>
  <c r="J11" i="2"/>
  <c r="W18" i="2"/>
  <c r="S18" i="2"/>
  <c r="O18" i="2"/>
  <c r="K18" i="2"/>
  <c r="G18" i="2"/>
  <c r="X25" i="2"/>
  <c r="T25" i="2"/>
  <c r="P25" i="2"/>
  <c r="L25" i="2"/>
  <c r="H25" i="2"/>
  <c r="U11" i="2"/>
  <c r="Q11" i="2"/>
  <c r="M11" i="2"/>
  <c r="I11" i="2"/>
  <c r="V18" i="2"/>
  <c r="R18" i="2"/>
  <c r="N18" i="2"/>
  <c r="J18" i="2"/>
  <c r="W25" i="2"/>
  <c r="S25" i="2"/>
  <c r="O25" i="2"/>
  <c r="K25" i="2"/>
  <c r="G25" i="2"/>
  <c r="V34" i="6"/>
  <c r="K34" i="6"/>
  <c r="F34" i="6"/>
  <c r="G34" i="6"/>
  <c r="L34" i="6"/>
  <c r="P34" i="6"/>
  <c r="Y36" i="6"/>
  <c r="Q34" i="6"/>
  <c r="S34" i="6"/>
  <c r="H34" i="6"/>
  <c r="J34" i="6"/>
  <c r="T34" i="6"/>
  <c r="W34" i="6"/>
  <c r="R34" i="6"/>
  <c r="O34" i="6"/>
  <c r="X34" i="6"/>
  <c r="E34" i="6"/>
  <c r="M34" i="6"/>
  <c r="I34" i="6"/>
  <c r="U34" i="6"/>
  <c r="N34" i="6"/>
  <c r="E21" i="30" l="1"/>
  <c r="E19" i="30"/>
  <c r="E11" i="2"/>
  <c r="H22" i="38"/>
  <c r="T62" i="3" l="1"/>
  <c r="T99" i="3" s="1"/>
  <c r="F62" i="3"/>
  <c r="W62" i="3"/>
  <c r="W99" i="3" s="1"/>
  <c r="V62" i="3"/>
  <c r="V99" i="3" s="1"/>
  <c r="W58" i="3"/>
  <c r="X40" i="31" s="1"/>
  <c r="X42" i="31" l="1"/>
  <c r="X41" i="31" s="1"/>
  <c r="X24" i="10"/>
  <c r="X23" i="10" s="1"/>
  <c r="U62" i="3"/>
  <c r="U99" i="3" s="1"/>
  <c r="D62" i="3"/>
  <c r="X13" i="10" l="1"/>
  <c r="X19" i="36"/>
  <c r="E18" i="36" l="1"/>
  <c r="E94" i="30" l="1"/>
  <c r="E80" i="30"/>
  <c r="C132" i="34"/>
  <c r="C107" i="34"/>
  <c r="C82" i="34"/>
  <c r="C57" i="34"/>
  <c r="C32" i="34"/>
  <c r="F7" i="34"/>
  <c r="C132" i="33"/>
  <c r="C107" i="33"/>
  <c r="C82" i="33"/>
  <c r="C57" i="33"/>
  <c r="F7" i="33"/>
  <c r="C32" i="33"/>
  <c r="E12" i="34"/>
  <c r="C12" i="33"/>
  <c r="C11" i="33"/>
  <c r="D33" i="20" s="1"/>
  <c r="C10" i="33"/>
  <c r="C9" i="33"/>
  <c r="C8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X9" i="33"/>
  <c r="W9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H9" i="33"/>
  <c r="G9" i="33"/>
  <c r="X8" i="33"/>
  <c r="W8" i="33"/>
  <c r="V8" i="33"/>
  <c r="T8" i="33"/>
  <c r="S8" i="33"/>
  <c r="R8" i="33"/>
  <c r="P8" i="33"/>
  <c r="O8" i="33"/>
  <c r="N8" i="33"/>
  <c r="L8" i="33"/>
  <c r="K8" i="33"/>
  <c r="J8" i="33"/>
  <c r="H8" i="33"/>
  <c r="G8" i="33"/>
  <c r="E11" i="34"/>
  <c r="E9" i="34"/>
  <c r="B11" i="33"/>
  <c r="B21" i="33" s="1"/>
  <c r="B10" i="33"/>
  <c r="B10" i="34" s="1"/>
  <c r="B8" i="33"/>
  <c r="E130" i="34"/>
  <c r="E105" i="34"/>
  <c r="E80" i="34"/>
  <c r="E55" i="34"/>
  <c r="Z32" i="34"/>
  <c r="E30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B17" i="34"/>
  <c r="E130" i="33"/>
  <c r="E105" i="33"/>
  <c r="E80" i="33"/>
  <c r="E55" i="33"/>
  <c r="E30" i="33"/>
  <c r="E62" i="30"/>
  <c r="E48" i="30"/>
  <c r="C83" i="33" l="1"/>
  <c r="C33" i="33"/>
  <c r="C108" i="33"/>
  <c r="C133" i="33"/>
  <c r="C58" i="33"/>
  <c r="C33" i="34"/>
  <c r="C133" i="34"/>
  <c r="C58" i="34"/>
  <c r="C83" i="34"/>
  <c r="C108" i="34"/>
  <c r="I68" i="32"/>
  <c r="I8" i="33"/>
  <c r="M68" i="32"/>
  <c r="M8" i="33"/>
  <c r="Q68" i="32"/>
  <c r="Q8" i="33"/>
  <c r="U68" i="32"/>
  <c r="U8" i="33"/>
  <c r="J68" i="32"/>
  <c r="N68" i="32"/>
  <c r="R68" i="32"/>
  <c r="V68" i="32"/>
  <c r="G68" i="32"/>
  <c r="K68" i="32"/>
  <c r="O68" i="32"/>
  <c r="S68" i="32"/>
  <c r="W68" i="32"/>
  <c r="H68" i="32"/>
  <c r="L68" i="32"/>
  <c r="P68" i="32"/>
  <c r="T68" i="32"/>
  <c r="X68" i="32"/>
  <c r="G7" i="34"/>
  <c r="H7" i="34" s="1"/>
  <c r="E8" i="34"/>
  <c r="C10" i="34"/>
  <c r="C80" i="34" s="1"/>
  <c r="B82" i="34" s="1"/>
  <c r="D32" i="20"/>
  <c r="C11" i="34"/>
  <c r="C105" i="34" s="1"/>
  <c r="B107" i="34" s="1"/>
  <c r="C8" i="34"/>
  <c r="C30" i="34" s="1"/>
  <c r="B32" i="34" s="1"/>
  <c r="D30" i="20"/>
  <c r="C22" i="33"/>
  <c r="D34" i="20"/>
  <c r="C9" i="34"/>
  <c r="C55" i="34" s="1"/>
  <c r="B57" i="34" s="1"/>
  <c r="D31" i="20"/>
  <c r="E10" i="34"/>
  <c r="F130" i="34"/>
  <c r="F80" i="34"/>
  <c r="F55" i="34"/>
  <c r="F105" i="34"/>
  <c r="F30" i="34"/>
  <c r="G55" i="34"/>
  <c r="F30" i="33"/>
  <c r="F105" i="33"/>
  <c r="F80" i="33"/>
  <c r="G7" i="33"/>
  <c r="F130" i="33"/>
  <c r="F55" i="33"/>
  <c r="Y65" i="32"/>
  <c r="Y63" i="32"/>
  <c r="Y64" i="32"/>
  <c r="Y62" i="32"/>
  <c r="B9" i="33"/>
  <c r="B9" i="34" s="1"/>
  <c r="B55" i="34" s="1"/>
  <c r="B30" i="34"/>
  <c r="B8" i="34"/>
  <c r="B18" i="34" s="1"/>
  <c r="B80" i="34"/>
  <c r="B20" i="34"/>
  <c r="B12" i="34"/>
  <c r="B130" i="33"/>
  <c r="C152" i="33" s="1"/>
  <c r="C18" i="33"/>
  <c r="C20" i="33"/>
  <c r="C105" i="33"/>
  <c r="B107" i="33" s="1"/>
  <c r="C12" i="34"/>
  <c r="C130" i="33"/>
  <c r="B132" i="33" s="1"/>
  <c r="C55" i="33"/>
  <c r="B57" i="33" s="1"/>
  <c r="B11" i="34"/>
  <c r="B105" i="33"/>
  <c r="C127" i="33" s="1"/>
  <c r="C19" i="33"/>
  <c r="C21" i="33"/>
  <c r="B30" i="33"/>
  <c r="C52" i="33" s="1"/>
  <c r="B80" i="33"/>
  <c r="C102" i="33" s="1"/>
  <c r="B18" i="33"/>
  <c r="B20" i="33"/>
  <c r="B22" i="33"/>
  <c r="C30" i="33"/>
  <c r="B32" i="33" s="1"/>
  <c r="C80" i="33"/>
  <c r="B82" i="33" s="1"/>
  <c r="B133" i="33" l="1"/>
  <c r="B33" i="33"/>
  <c r="C134" i="33"/>
  <c r="B134" i="33"/>
  <c r="C34" i="33"/>
  <c r="B34" i="33"/>
  <c r="B58" i="33"/>
  <c r="B108" i="33"/>
  <c r="B83" i="33"/>
  <c r="C59" i="33"/>
  <c r="B59" i="33"/>
  <c r="C109" i="33"/>
  <c r="B109" i="33"/>
  <c r="C84" i="33"/>
  <c r="B84" i="33"/>
  <c r="B108" i="34"/>
  <c r="B83" i="34"/>
  <c r="C84" i="34"/>
  <c r="B84" i="34"/>
  <c r="C134" i="34"/>
  <c r="B58" i="34"/>
  <c r="B33" i="34"/>
  <c r="C109" i="34"/>
  <c r="B109" i="34"/>
  <c r="C59" i="34"/>
  <c r="B59" i="34"/>
  <c r="C34" i="34"/>
  <c r="B34" i="34"/>
  <c r="C19" i="34"/>
  <c r="C20" i="34"/>
  <c r="G30" i="34"/>
  <c r="G105" i="34"/>
  <c r="G80" i="34"/>
  <c r="G130" i="34"/>
  <c r="C21" i="34"/>
  <c r="G55" i="33"/>
  <c r="C18" i="34"/>
  <c r="F11" i="33"/>
  <c r="F11" i="34" s="1"/>
  <c r="B19" i="34"/>
  <c r="B19" i="33"/>
  <c r="B55" i="33"/>
  <c r="C77" i="33" s="1"/>
  <c r="H55" i="34"/>
  <c r="H30" i="34"/>
  <c r="H130" i="34"/>
  <c r="I7" i="34"/>
  <c r="H80" i="34"/>
  <c r="H105" i="34"/>
  <c r="H7" i="33"/>
  <c r="H80" i="33" s="1"/>
  <c r="G105" i="33"/>
  <c r="G130" i="33"/>
  <c r="G80" i="33"/>
  <c r="G30" i="33"/>
  <c r="G9" i="34"/>
  <c r="C130" i="34"/>
  <c r="B134" i="34" s="1"/>
  <c r="C22" i="34"/>
  <c r="B130" i="34"/>
  <c r="B22" i="34"/>
  <c r="B105" i="34"/>
  <c r="B21" i="34"/>
  <c r="C110" i="33" l="1"/>
  <c r="B110" i="33"/>
  <c r="C135" i="33"/>
  <c r="B135" i="33"/>
  <c r="C85" i="33"/>
  <c r="B85" i="33"/>
  <c r="C60" i="33"/>
  <c r="B60" i="33"/>
  <c r="C35" i="33"/>
  <c r="B35" i="33"/>
  <c r="C35" i="34"/>
  <c r="B35" i="34"/>
  <c r="C110" i="34"/>
  <c r="B110" i="34"/>
  <c r="C135" i="34"/>
  <c r="B135" i="34"/>
  <c r="B132" i="34"/>
  <c r="B133" i="34"/>
  <c r="C60" i="34"/>
  <c r="B60" i="34"/>
  <c r="C85" i="34"/>
  <c r="B85" i="34"/>
  <c r="F10" i="33"/>
  <c r="F10" i="34" s="1"/>
  <c r="F9" i="33"/>
  <c r="F9" i="34" s="1"/>
  <c r="F8" i="33"/>
  <c r="F8" i="34" s="1"/>
  <c r="I7" i="33"/>
  <c r="I130" i="33" s="1"/>
  <c r="H30" i="33"/>
  <c r="H55" i="33"/>
  <c r="H105" i="33"/>
  <c r="R29" i="20"/>
  <c r="J29" i="20"/>
  <c r="G29" i="20"/>
  <c r="H29" i="20"/>
  <c r="X29" i="20"/>
  <c r="S29" i="20"/>
  <c r="M29" i="20"/>
  <c r="O29" i="20"/>
  <c r="L29" i="20"/>
  <c r="Q29" i="20"/>
  <c r="N29" i="20"/>
  <c r="W29" i="20"/>
  <c r="P29" i="20"/>
  <c r="U29" i="20"/>
  <c r="V29" i="20"/>
  <c r="T29" i="20"/>
  <c r="K29" i="20"/>
  <c r="I29" i="20"/>
  <c r="J7" i="34"/>
  <c r="I80" i="34"/>
  <c r="I55" i="34"/>
  <c r="I105" i="34"/>
  <c r="I130" i="34"/>
  <c r="I30" i="34"/>
  <c r="H130" i="33"/>
  <c r="I80" i="33"/>
  <c r="H9" i="34"/>
  <c r="G10" i="34"/>
  <c r="I8" i="34"/>
  <c r="G8" i="34"/>
  <c r="G12" i="34"/>
  <c r="I12" i="34"/>
  <c r="G11" i="34"/>
  <c r="I11" i="34"/>
  <c r="J8" i="34"/>
  <c r="H8" i="34"/>
  <c r="I55" i="33" l="1"/>
  <c r="I105" i="33"/>
  <c r="I30" i="33"/>
  <c r="J7" i="33"/>
  <c r="C61" i="33"/>
  <c r="B61" i="33"/>
  <c r="C136" i="33"/>
  <c r="B136" i="33"/>
  <c r="C36" i="33"/>
  <c r="B36" i="33"/>
  <c r="C86" i="33"/>
  <c r="B86" i="33"/>
  <c r="C111" i="33"/>
  <c r="B111" i="33"/>
  <c r="C86" i="34"/>
  <c r="B86" i="34"/>
  <c r="C111" i="34"/>
  <c r="B111" i="34"/>
  <c r="C61" i="34"/>
  <c r="B61" i="34"/>
  <c r="C136" i="34"/>
  <c r="B136" i="34"/>
  <c r="C36" i="34"/>
  <c r="B36" i="34"/>
  <c r="V37" i="20"/>
  <c r="N37" i="20"/>
  <c r="M37" i="20"/>
  <c r="G37" i="20"/>
  <c r="I37" i="20"/>
  <c r="U37" i="20"/>
  <c r="Q37" i="20"/>
  <c r="S37" i="20"/>
  <c r="J37" i="20"/>
  <c r="K37" i="20"/>
  <c r="P37" i="20"/>
  <c r="L37" i="20"/>
  <c r="X37" i="20"/>
  <c r="R37" i="20"/>
  <c r="T37" i="20"/>
  <c r="W37" i="20"/>
  <c r="O37" i="20"/>
  <c r="H37" i="20"/>
  <c r="J105" i="34"/>
  <c r="J80" i="34"/>
  <c r="J130" i="34"/>
  <c r="J55" i="34"/>
  <c r="J30" i="34"/>
  <c r="K7" i="34"/>
  <c r="J130" i="33"/>
  <c r="J80" i="33"/>
  <c r="J30" i="33"/>
  <c r="K7" i="33"/>
  <c r="J105" i="33"/>
  <c r="J55" i="33"/>
  <c r="K8" i="34"/>
  <c r="L8" i="34"/>
  <c r="H10" i="34"/>
  <c r="H12" i="34"/>
  <c r="H11" i="34"/>
  <c r="C112" i="33" l="1"/>
  <c r="B112" i="33"/>
  <c r="C37" i="33"/>
  <c r="B37" i="33"/>
  <c r="C62" i="33"/>
  <c r="B62" i="33"/>
  <c r="C87" i="33"/>
  <c r="B87" i="33"/>
  <c r="C137" i="33"/>
  <c r="B137" i="33"/>
  <c r="C137" i="34"/>
  <c r="B137" i="34"/>
  <c r="C112" i="34"/>
  <c r="B112" i="34"/>
  <c r="C37" i="34"/>
  <c r="B37" i="34"/>
  <c r="C62" i="34"/>
  <c r="B62" i="34"/>
  <c r="C87" i="34"/>
  <c r="B87" i="34"/>
  <c r="K130" i="34"/>
  <c r="K105" i="34"/>
  <c r="K55" i="34"/>
  <c r="K30" i="34"/>
  <c r="L7" i="34"/>
  <c r="K80" i="34"/>
  <c r="K30" i="33"/>
  <c r="K105" i="33"/>
  <c r="K55" i="33"/>
  <c r="K80" i="33"/>
  <c r="L7" i="33"/>
  <c r="K130" i="33"/>
  <c r="I9" i="34"/>
  <c r="J9" i="34"/>
  <c r="J11" i="34"/>
  <c r="J12" i="34"/>
  <c r="M8" i="34"/>
  <c r="N8" i="34"/>
  <c r="I10" i="34"/>
  <c r="C88" i="33" l="1"/>
  <c r="B88" i="33"/>
  <c r="C38" i="33"/>
  <c r="B38" i="33"/>
  <c r="C138" i="33"/>
  <c r="B138" i="33"/>
  <c r="C63" i="33"/>
  <c r="B63" i="33"/>
  <c r="C113" i="33"/>
  <c r="B113" i="33"/>
  <c r="C63" i="34"/>
  <c r="B63" i="34"/>
  <c r="C113" i="34"/>
  <c r="B113" i="34"/>
  <c r="C88" i="34"/>
  <c r="B88" i="34"/>
  <c r="C38" i="34"/>
  <c r="B38" i="34"/>
  <c r="C138" i="34"/>
  <c r="B138" i="34"/>
  <c r="L55" i="34"/>
  <c r="L30" i="34"/>
  <c r="M7" i="34"/>
  <c r="L80" i="34"/>
  <c r="L105" i="34"/>
  <c r="L130" i="34"/>
  <c r="L105" i="33"/>
  <c r="L55" i="33"/>
  <c r="M7" i="33"/>
  <c r="L130" i="33"/>
  <c r="L80" i="33"/>
  <c r="L30" i="33"/>
  <c r="K9" i="34"/>
  <c r="O8" i="34"/>
  <c r="K11" i="34"/>
  <c r="J10" i="34"/>
  <c r="K12" i="34"/>
  <c r="C89" i="33" l="1"/>
  <c r="B89" i="33"/>
  <c r="C114" i="33"/>
  <c r="B114" i="33"/>
  <c r="C139" i="33"/>
  <c r="B139" i="33"/>
  <c r="C64" i="33"/>
  <c r="B64" i="33"/>
  <c r="C39" i="33"/>
  <c r="B39" i="33"/>
  <c r="C39" i="34"/>
  <c r="B39" i="34"/>
  <c r="C114" i="34"/>
  <c r="B114" i="34"/>
  <c r="C139" i="34"/>
  <c r="B139" i="34"/>
  <c r="C89" i="34"/>
  <c r="B89" i="34"/>
  <c r="C64" i="34"/>
  <c r="B64" i="34"/>
  <c r="N7" i="34"/>
  <c r="M80" i="34"/>
  <c r="M105" i="34"/>
  <c r="M30" i="34"/>
  <c r="M130" i="34"/>
  <c r="M55" i="34"/>
  <c r="N7" i="33"/>
  <c r="M105" i="33"/>
  <c r="M130" i="33"/>
  <c r="M80" i="33"/>
  <c r="M30" i="33"/>
  <c r="M55" i="33"/>
  <c r="L9" i="34"/>
  <c r="L11" i="34"/>
  <c r="K10" i="34"/>
  <c r="P8" i="34"/>
  <c r="L12" i="34"/>
  <c r="C65" i="33" l="1"/>
  <c r="B65" i="33"/>
  <c r="C115" i="33"/>
  <c r="B115" i="33"/>
  <c r="C40" i="33"/>
  <c r="B40" i="33"/>
  <c r="C140" i="33"/>
  <c r="B140" i="33"/>
  <c r="C90" i="33"/>
  <c r="B90" i="33"/>
  <c r="C90" i="34"/>
  <c r="B90" i="34"/>
  <c r="C115" i="34"/>
  <c r="B115" i="34"/>
  <c r="C65" i="34"/>
  <c r="B65" i="34"/>
  <c r="C140" i="34"/>
  <c r="B140" i="34"/>
  <c r="C40" i="34"/>
  <c r="B40" i="34"/>
  <c r="N105" i="34"/>
  <c r="O7" i="34"/>
  <c r="N130" i="34"/>
  <c r="N30" i="34"/>
  <c r="N80" i="34"/>
  <c r="N55" i="34"/>
  <c r="N130" i="33"/>
  <c r="N80" i="33"/>
  <c r="N30" i="33"/>
  <c r="N105" i="33"/>
  <c r="N55" i="33"/>
  <c r="O7" i="33"/>
  <c r="M9" i="34"/>
  <c r="Q8" i="34"/>
  <c r="L10" i="34"/>
  <c r="M12" i="34"/>
  <c r="M11" i="34"/>
  <c r="C141" i="33" l="1"/>
  <c r="B141" i="33"/>
  <c r="C116" i="33"/>
  <c r="B116" i="33"/>
  <c r="C91" i="33"/>
  <c r="B91" i="33"/>
  <c r="C41" i="33"/>
  <c r="B41" i="33"/>
  <c r="C66" i="33"/>
  <c r="B66" i="33"/>
  <c r="C141" i="34"/>
  <c r="B141" i="34"/>
  <c r="C116" i="34"/>
  <c r="B116" i="34"/>
  <c r="C41" i="34"/>
  <c r="B41" i="34"/>
  <c r="C66" i="34"/>
  <c r="B66" i="34"/>
  <c r="C91" i="34"/>
  <c r="B91" i="34"/>
  <c r="O130" i="34"/>
  <c r="O55" i="34"/>
  <c r="O30" i="34"/>
  <c r="P7" i="34"/>
  <c r="O80" i="34"/>
  <c r="O105" i="34"/>
  <c r="O130" i="33"/>
  <c r="O105" i="33"/>
  <c r="O55" i="33"/>
  <c r="O30" i="33"/>
  <c r="P7" i="33"/>
  <c r="O80" i="33"/>
  <c r="N9" i="34"/>
  <c r="O11" i="34"/>
  <c r="M10" i="34"/>
  <c r="R8" i="34"/>
  <c r="N12" i="34"/>
  <c r="N11" i="34"/>
  <c r="C42" i="33" l="1"/>
  <c r="B42" i="33"/>
  <c r="C117" i="33"/>
  <c r="B117" i="33"/>
  <c r="C67" i="33"/>
  <c r="B67" i="33"/>
  <c r="C92" i="33"/>
  <c r="B92" i="33"/>
  <c r="C142" i="33"/>
  <c r="B142" i="33"/>
  <c r="C67" i="34"/>
  <c r="B67" i="34"/>
  <c r="C117" i="34"/>
  <c r="B117" i="34"/>
  <c r="C92" i="34"/>
  <c r="B92" i="34"/>
  <c r="C42" i="34"/>
  <c r="B42" i="34"/>
  <c r="C142" i="34"/>
  <c r="B142" i="34"/>
  <c r="P55" i="34"/>
  <c r="P30" i="34"/>
  <c r="Q7" i="34"/>
  <c r="P80" i="34"/>
  <c r="P130" i="34"/>
  <c r="P105" i="34"/>
  <c r="P105" i="33"/>
  <c r="P55" i="33"/>
  <c r="Q7" i="33"/>
  <c r="P130" i="33"/>
  <c r="P80" i="33"/>
  <c r="P30" i="33"/>
  <c r="O9" i="34"/>
  <c r="S8" i="34"/>
  <c r="N10" i="34"/>
  <c r="O12" i="34"/>
  <c r="P11" i="34"/>
  <c r="C93" i="33" l="1"/>
  <c r="B93" i="33"/>
  <c r="C118" i="33"/>
  <c r="B118" i="33"/>
  <c r="C143" i="33"/>
  <c r="B143" i="33"/>
  <c r="C68" i="33"/>
  <c r="B68" i="33"/>
  <c r="C43" i="33"/>
  <c r="B43" i="33"/>
  <c r="C43" i="34"/>
  <c r="B43" i="34"/>
  <c r="C118" i="34"/>
  <c r="B118" i="34"/>
  <c r="C143" i="34"/>
  <c r="B143" i="34"/>
  <c r="C93" i="34"/>
  <c r="B93" i="34"/>
  <c r="C68" i="34"/>
  <c r="B68" i="34"/>
  <c r="R7" i="34"/>
  <c r="Q80" i="34"/>
  <c r="Q30" i="34"/>
  <c r="Q105" i="34"/>
  <c r="Q55" i="34"/>
  <c r="Q130" i="34"/>
  <c r="R7" i="33"/>
  <c r="Q130" i="33"/>
  <c r="Q80" i="33"/>
  <c r="Q30" i="33"/>
  <c r="Q55" i="33"/>
  <c r="Q105" i="33"/>
  <c r="Q9" i="34"/>
  <c r="P9" i="34"/>
  <c r="P12" i="34"/>
  <c r="O10" i="34"/>
  <c r="Q11" i="34"/>
  <c r="T8" i="34"/>
  <c r="C69" i="33" l="1"/>
  <c r="B69" i="33"/>
  <c r="C119" i="33"/>
  <c r="B119" i="33"/>
  <c r="C44" i="33"/>
  <c r="B44" i="33"/>
  <c r="C144" i="33"/>
  <c r="B144" i="33"/>
  <c r="C94" i="33"/>
  <c r="B94" i="33"/>
  <c r="C94" i="34"/>
  <c r="B94" i="34"/>
  <c r="C119" i="34"/>
  <c r="B119" i="34"/>
  <c r="C69" i="34"/>
  <c r="B69" i="34"/>
  <c r="C144" i="34"/>
  <c r="B144" i="34"/>
  <c r="C44" i="34"/>
  <c r="B44" i="34"/>
  <c r="R105" i="34"/>
  <c r="R130" i="34"/>
  <c r="R55" i="34"/>
  <c r="R30" i="34"/>
  <c r="S7" i="34"/>
  <c r="R80" i="34"/>
  <c r="R130" i="33"/>
  <c r="R80" i="33"/>
  <c r="R30" i="33"/>
  <c r="S7" i="33"/>
  <c r="R105" i="33"/>
  <c r="R55" i="33"/>
  <c r="R9" i="34"/>
  <c r="R11" i="34"/>
  <c r="Q12" i="34"/>
  <c r="P10" i="34"/>
  <c r="U8" i="34"/>
  <c r="C145" i="33" l="1"/>
  <c r="B145" i="33"/>
  <c r="C120" i="33"/>
  <c r="B120" i="33"/>
  <c r="C95" i="33"/>
  <c r="B95" i="33"/>
  <c r="C45" i="33"/>
  <c r="B45" i="33"/>
  <c r="C70" i="33"/>
  <c r="B70" i="33"/>
  <c r="C145" i="34"/>
  <c r="B145" i="34"/>
  <c r="C120" i="34"/>
  <c r="B120" i="34"/>
  <c r="C45" i="34"/>
  <c r="B45" i="34"/>
  <c r="C70" i="34"/>
  <c r="B70" i="34"/>
  <c r="C95" i="34"/>
  <c r="B95" i="34"/>
  <c r="S130" i="34"/>
  <c r="S55" i="34"/>
  <c r="S30" i="34"/>
  <c r="S105" i="34"/>
  <c r="T7" i="34"/>
  <c r="S80" i="34"/>
  <c r="S80" i="33"/>
  <c r="S105" i="33"/>
  <c r="S55" i="33"/>
  <c r="S130" i="33"/>
  <c r="T7" i="33"/>
  <c r="S30" i="33"/>
  <c r="T9" i="34"/>
  <c r="S9" i="34"/>
  <c r="Q10" i="34"/>
  <c r="S11" i="34"/>
  <c r="V8" i="34"/>
  <c r="R12" i="34"/>
  <c r="C46" i="33" l="1"/>
  <c r="B46" i="33"/>
  <c r="C121" i="33"/>
  <c r="B121" i="33"/>
  <c r="C71" i="33"/>
  <c r="B71" i="33"/>
  <c r="C96" i="33"/>
  <c r="B96" i="33"/>
  <c r="C146" i="33"/>
  <c r="B146" i="33"/>
  <c r="C71" i="34"/>
  <c r="B71" i="34"/>
  <c r="C121" i="34"/>
  <c r="B121" i="34"/>
  <c r="C96" i="34"/>
  <c r="B96" i="34"/>
  <c r="C46" i="34"/>
  <c r="B46" i="34"/>
  <c r="C146" i="34"/>
  <c r="B146" i="34"/>
  <c r="T55" i="34"/>
  <c r="T30" i="34"/>
  <c r="T130" i="34"/>
  <c r="U7" i="34"/>
  <c r="T80" i="34"/>
  <c r="T105" i="34"/>
  <c r="T105" i="33"/>
  <c r="T55" i="33"/>
  <c r="U7" i="33"/>
  <c r="T130" i="33"/>
  <c r="T80" i="33"/>
  <c r="T30" i="33"/>
  <c r="W9" i="34"/>
  <c r="U9" i="34"/>
  <c r="V9" i="34"/>
  <c r="S12" i="34"/>
  <c r="T11" i="34"/>
  <c r="W8" i="34"/>
  <c r="R10" i="34"/>
  <c r="C97" i="33" l="1"/>
  <c r="B97" i="33"/>
  <c r="C122" i="33"/>
  <c r="B122" i="33"/>
  <c r="C147" i="33"/>
  <c r="B147" i="33"/>
  <c r="C72" i="33"/>
  <c r="B72" i="33"/>
  <c r="C47" i="33"/>
  <c r="B47" i="33"/>
  <c r="C47" i="34"/>
  <c r="B47" i="34"/>
  <c r="C122" i="34"/>
  <c r="B122" i="34"/>
  <c r="C147" i="34"/>
  <c r="B147" i="34"/>
  <c r="C97" i="34"/>
  <c r="B97" i="34"/>
  <c r="C72" i="34"/>
  <c r="B72" i="34"/>
  <c r="V7" i="34"/>
  <c r="U80" i="34"/>
  <c r="U105" i="34"/>
  <c r="U55" i="34"/>
  <c r="U130" i="34"/>
  <c r="U30" i="34"/>
  <c r="V7" i="33"/>
  <c r="U130" i="33"/>
  <c r="U80" i="33"/>
  <c r="U30" i="33"/>
  <c r="U105" i="33"/>
  <c r="U55" i="33"/>
  <c r="X9" i="34"/>
  <c r="X8" i="34"/>
  <c r="S10" i="34"/>
  <c r="U11" i="34"/>
  <c r="T12" i="34"/>
  <c r="C73" i="33" l="1"/>
  <c r="B73" i="33"/>
  <c r="C123" i="33"/>
  <c r="B123" i="33"/>
  <c r="C48" i="33"/>
  <c r="B48" i="33"/>
  <c r="C148" i="33"/>
  <c r="B148" i="33"/>
  <c r="C98" i="33"/>
  <c r="B98" i="33"/>
  <c r="C98" i="34"/>
  <c r="B98" i="34"/>
  <c r="C123" i="34"/>
  <c r="B123" i="34"/>
  <c r="C73" i="34"/>
  <c r="B73" i="34"/>
  <c r="C148" i="34"/>
  <c r="B148" i="34"/>
  <c r="C48" i="34"/>
  <c r="B48" i="34"/>
  <c r="V105" i="34"/>
  <c r="W7" i="34"/>
  <c r="V80" i="34"/>
  <c r="V130" i="34"/>
  <c r="V55" i="34"/>
  <c r="V30" i="34"/>
  <c r="V130" i="33"/>
  <c r="V80" i="33"/>
  <c r="V30" i="33"/>
  <c r="W7" i="33"/>
  <c r="V105" i="33"/>
  <c r="V55" i="33"/>
  <c r="V11" i="34"/>
  <c r="T10" i="34"/>
  <c r="U12" i="34"/>
  <c r="C149" i="33" l="1"/>
  <c r="B149" i="33"/>
  <c r="C124" i="33"/>
  <c r="B124" i="33"/>
  <c r="C99" i="33"/>
  <c r="B99" i="33"/>
  <c r="C49" i="33"/>
  <c r="B49" i="33"/>
  <c r="C74" i="33"/>
  <c r="B74" i="33"/>
  <c r="C149" i="34"/>
  <c r="B149" i="34"/>
  <c r="C124" i="34"/>
  <c r="B124" i="34"/>
  <c r="C49" i="34"/>
  <c r="B49" i="34"/>
  <c r="C74" i="34"/>
  <c r="B74" i="34"/>
  <c r="C99" i="34"/>
  <c r="B99" i="34"/>
  <c r="W130" i="34"/>
  <c r="W55" i="34"/>
  <c r="W30" i="34"/>
  <c r="X7" i="34"/>
  <c r="W80" i="34"/>
  <c r="W105" i="34"/>
  <c r="W30" i="33"/>
  <c r="W105" i="33"/>
  <c r="W55" i="33"/>
  <c r="X7" i="33"/>
  <c r="W130" i="33"/>
  <c r="W80" i="33"/>
  <c r="V12" i="34"/>
  <c r="W11" i="34"/>
  <c r="U10" i="34"/>
  <c r="C50" i="33" l="1"/>
  <c r="B50" i="33"/>
  <c r="C125" i="33"/>
  <c r="B125" i="33"/>
  <c r="C75" i="33"/>
  <c r="B75" i="33"/>
  <c r="C100" i="33"/>
  <c r="B100" i="33"/>
  <c r="C150" i="33"/>
  <c r="B150" i="33"/>
  <c r="C75" i="34"/>
  <c r="B75" i="34"/>
  <c r="C125" i="34"/>
  <c r="B125" i="34"/>
  <c r="C100" i="34"/>
  <c r="B100" i="34"/>
  <c r="C50" i="34"/>
  <c r="B50" i="34"/>
  <c r="C150" i="34"/>
  <c r="B150" i="34"/>
  <c r="X55" i="34"/>
  <c r="X30" i="34"/>
  <c r="X130" i="34"/>
  <c r="X80" i="34"/>
  <c r="X105" i="34"/>
  <c r="X105" i="33"/>
  <c r="X55" i="33"/>
  <c r="X130" i="33"/>
  <c r="X80" i="33"/>
  <c r="X30" i="33"/>
  <c r="V10" i="34"/>
  <c r="X11" i="34"/>
  <c r="W12" i="34"/>
  <c r="C101" i="33" l="1"/>
  <c r="B101" i="33"/>
  <c r="C126" i="33"/>
  <c r="B126" i="33"/>
  <c r="C151" i="33"/>
  <c r="B151" i="33"/>
  <c r="C76" i="33"/>
  <c r="B76" i="33"/>
  <c r="C51" i="33"/>
  <c r="B51" i="33"/>
  <c r="C51" i="34"/>
  <c r="B51" i="34"/>
  <c r="C126" i="34"/>
  <c r="B126" i="34"/>
  <c r="C151" i="34"/>
  <c r="B151" i="34"/>
  <c r="C101" i="34"/>
  <c r="B101" i="34"/>
  <c r="C76" i="34"/>
  <c r="B76" i="34"/>
  <c r="X12" i="34"/>
  <c r="W10" i="34"/>
  <c r="X10" i="34" l="1"/>
  <c r="D86" i="33" l="1"/>
  <c r="D70" i="33"/>
  <c r="D142" i="33"/>
  <c r="D69" i="33"/>
  <c r="D63" i="33"/>
  <c r="D73" i="33"/>
  <c r="D37" i="33"/>
  <c r="D149" i="33"/>
  <c r="D76" i="33"/>
  <c r="X76" i="33" s="1"/>
  <c r="D112" i="33"/>
  <c r="D36" i="33"/>
  <c r="D50" i="33"/>
  <c r="D40" i="33"/>
  <c r="D132" i="33"/>
  <c r="D87" i="33"/>
  <c r="D91" i="33"/>
  <c r="D75" i="33"/>
  <c r="D150" i="33"/>
  <c r="D136" i="33"/>
  <c r="D119" i="33"/>
  <c r="D83" i="33"/>
  <c r="D67" i="33"/>
  <c r="D51" i="33"/>
  <c r="X51" i="33" s="1"/>
  <c r="D123" i="33"/>
  <c r="D97" i="33"/>
  <c r="D61" i="33"/>
  <c r="D45" i="33"/>
  <c r="D137" i="33"/>
  <c r="D64" i="33"/>
  <c r="D74" i="33"/>
  <c r="D125" i="33"/>
  <c r="D68" i="33"/>
  <c r="D48" i="33"/>
  <c r="D115" i="33"/>
  <c r="D43" i="33"/>
  <c r="D41" i="33"/>
  <c r="D96" i="33"/>
  <c r="D47" i="33"/>
  <c r="D135" i="33"/>
  <c r="D118" i="33"/>
  <c r="D46" i="33"/>
  <c r="D134" i="33"/>
  <c r="D145" i="33"/>
  <c r="D94" i="33"/>
  <c r="D58" i="33"/>
  <c r="D42" i="33"/>
  <c r="D114" i="33"/>
  <c r="D98" i="33"/>
  <c r="D108" i="33"/>
  <c r="D92" i="33"/>
  <c r="D140" i="33"/>
  <c r="D65" i="33"/>
  <c r="D120" i="33"/>
  <c r="D71" i="33"/>
  <c r="D122" i="33"/>
  <c r="D35" i="33"/>
  <c r="D143" i="33"/>
  <c r="D126" i="33"/>
  <c r="X126" i="33" s="1"/>
  <c r="D34" i="33"/>
  <c r="D99" i="33"/>
  <c r="D38" i="33"/>
  <c r="D146" i="33"/>
  <c r="D109" i="33"/>
  <c r="D93" i="33"/>
  <c r="D148" i="33"/>
  <c r="D138" i="33"/>
  <c r="D121" i="33"/>
  <c r="D49" i="33"/>
  <c r="D85" i="33"/>
  <c r="D141" i="33"/>
  <c r="D33" i="33"/>
  <c r="D89" i="33"/>
  <c r="D111" i="33"/>
  <c r="D95" i="33"/>
  <c r="D147" i="33"/>
  <c r="D59" i="33"/>
  <c r="D110" i="33"/>
  <c r="D151" i="33"/>
  <c r="X151" i="33" s="1"/>
  <c r="D62" i="33"/>
  <c r="D113" i="33"/>
  <c r="D117" i="33"/>
  <c r="D101" i="33"/>
  <c r="X101" i="33" s="1"/>
  <c r="D39" i="33"/>
  <c r="D90" i="33"/>
  <c r="D84" i="33"/>
  <c r="D124" i="33"/>
  <c r="D88" i="33"/>
  <c r="D72" i="33"/>
  <c r="D139" i="33"/>
  <c r="D66" i="33"/>
  <c r="D116" i="33"/>
  <c r="D100" i="33"/>
  <c r="D144" i="33"/>
  <c r="D44" i="33"/>
  <c r="D107" i="33"/>
  <c r="D32" i="33"/>
  <c r="D57" i="33"/>
  <c r="D82" i="33"/>
  <c r="D60" i="33"/>
  <c r="D52" i="33" l="1"/>
  <c r="D9" i="34" l="1"/>
  <c r="D9" i="33"/>
  <c r="D8" i="33"/>
  <c r="U42" i="34" l="1"/>
  <c r="U42" i="33" s="1"/>
  <c r="M41" i="34"/>
  <c r="M41" i="33" s="1"/>
  <c r="S71" i="34"/>
  <c r="S71" i="33" s="1"/>
  <c r="Q73" i="34"/>
  <c r="Q73" i="33" s="1"/>
  <c r="R73" i="34"/>
  <c r="R73" i="33" s="1"/>
  <c r="U73" i="34"/>
  <c r="U73" i="33" s="1"/>
  <c r="E61" i="34"/>
  <c r="E61" i="33" s="1"/>
  <c r="E34" i="34"/>
  <c r="E34" i="33" s="1"/>
  <c r="E33" i="34"/>
  <c r="E33" i="33" s="1"/>
  <c r="Q49" i="34"/>
  <c r="Q49" i="33" s="1"/>
  <c r="P35" i="34"/>
  <c r="P35" i="33" s="1"/>
  <c r="K51" i="34"/>
  <c r="K51" i="33" s="1"/>
  <c r="L51" i="34"/>
  <c r="L51" i="33" s="1"/>
  <c r="O51" i="34"/>
  <c r="O51" i="33" s="1"/>
  <c r="P51" i="34"/>
  <c r="P51" i="33" s="1"/>
  <c r="S51" i="34"/>
  <c r="S51" i="33" s="1"/>
  <c r="T51" i="34"/>
  <c r="T51" i="33" s="1"/>
  <c r="W51" i="34"/>
  <c r="W51" i="33" s="1"/>
  <c r="X51" i="34"/>
  <c r="K39" i="34"/>
  <c r="K39" i="33" s="1"/>
  <c r="L39" i="34"/>
  <c r="L39" i="33" s="1"/>
  <c r="F99" i="34"/>
  <c r="E99" i="34"/>
  <c r="E99" i="33" s="1"/>
  <c r="E85" i="34"/>
  <c r="E85" i="33" s="1"/>
  <c r="E87" i="34"/>
  <c r="E92" i="34"/>
  <c r="E92" i="33" s="1"/>
  <c r="E91" i="34"/>
  <c r="E91" i="33" s="1"/>
  <c r="E98" i="34"/>
  <c r="E98" i="33" s="1"/>
  <c r="E107" i="34"/>
  <c r="E73" i="34"/>
  <c r="O72" i="34"/>
  <c r="O72" i="33" s="1"/>
  <c r="E66" i="34"/>
  <c r="I66" i="34"/>
  <c r="E60" i="34"/>
  <c r="E60" i="33" s="1"/>
  <c r="L43" i="34"/>
  <c r="L43" i="33" s="1"/>
  <c r="F50" i="34"/>
  <c r="F50" i="33" s="1"/>
  <c r="G50" i="34"/>
  <c r="G50" i="33" s="1"/>
  <c r="E50" i="34"/>
  <c r="E50" i="33" s="1"/>
  <c r="J50" i="34"/>
  <c r="J50" i="33" s="1"/>
  <c r="K50" i="34"/>
  <c r="K50" i="33" s="1"/>
  <c r="L50" i="34"/>
  <c r="L50" i="33" s="1"/>
  <c r="M50" i="34"/>
  <c r="M50" i="33" s="1"/>
  <c r="N50" i="34"/>
  <c r="N50" i="33" s="1"/>
  <c r="O50" i="34"/>
  <c r="O50" i="33" s="1"/>
  <c r="P50" i="34"/>
  <c r="P50" i="33" s="1"/>
  <c r="Q50" i="34"/>
  <c r="Q50" i="33" s="1"/>
  <c r="R50" i="34"/>
  <c r="R50" i="33" s="1"/>
  <c r="S50" i="34"/>
  <c r="S50" i="33" s="1"/>
  <c r="T50" i="34"/>
  <c r="T50" i="33" s="1"/>
  <c r="U50" i="34"/>
  <c r="U50" i="33" s="1"/>
  <c r="V50" i="34"/>
  <c r="V50" i="33" s="1"/>
  <c r="W50" i="34"/>
  <c r="W50" i="33" s="1"/>
  <c r="E45" i="34"/>
  <c r="E45" i="33" s="1"/>
  <c r="L44" i="34"/>
  <c r="L44" i="33" s="1"/>
  <c r="Q33" i="34"/>
  <c r="Q33" i="33" s="1"/>
  <c r="E32" i="34"/>
  <c r="E32" i="33" s="1"/>
  <c r="K32" i="34"/>
  <c r="K32" i="33" s="1"/>
  <c r="L32" i="34"/>
  <c r="L32" i="33" s="1"/>
  <c r="M32" i="34"/>
  <c r="M32" i="33" s="1"/>
  <c r="N32" i="34"/>
  <c r="N32" i="33" s="1"/>
  <c r="O32" i="34"/>
  <c r="O32" i="33" s="1"/>
  <c r="P32" i="34"/>
  <c r="P32" i="33" s="1"/>
  <c r="Q32" i="34"/>
  <c r="Q32" i="33" s="1"/>
  <c r="R32" i="34"/>
  <c r="R32" i="33" s="1"/>
  <c r="S32" i="34"/>
  <c r="S32" i="33" s="1"/>
  <c r="T32" i="34"/>
  <c r="T32" i="33" s="1"/>
  <c r="U32" i="34"/>
  <c r="U32" i="33" s="1"/>
  <c r="V32" i="34"/>
  <c r="V32" i="33" s="1"/>
  <c r="W32" i="34"/>
  <c r="W32" i="33" s="1"/>
  <c r="X32" i="34"/>
  <c r="X32" i="33" s="1"/>
  <c r="E82" i="34"/>
  <c r="E95" i="34"/>
  <c r="E95" i="33" s="1"/>
  <c r="F95" i="34"/>
  <c r="E96" i="34"/>
  <c r="E96" i="33" s="1"/>
  <c r="F96" i="34"/>
  <c r="E114" i="34"/>
  <c r="G114" i="34"/>
  <c r="F62" i="34"/>
  <c r="F62" i="33" s="1"/>
  <c r="E62" i="34"/>
  <c r="E62" i="33" s="1"/>
  <c r="O76" i="34"/>
  <c r="O76" i="33" s="1"/>
  <c r="P76" i="34"/>
  <c r="P76" i="33" s="1"/>
  <c r="S76" i="34"/>
  <c r="S76" i="33" s="1"/>
  <c r="T76" i="34"/>
  <c r="T76" i="33" s="1"/>
  <c r="W76" i="34"/>
  <c r="W76" i="33" s="1"/>
  <c r="X76" i="34"/>
  <c r="O70" i="34"/>
  <c r="O70" i="33" s="1"/>
  <c r="R70" i="34"/>
  <c r="R70" i="33" s="1"/>
  <c r="E142" i="34"/>
  <c r="E149" i="34"/>
  <c r="E37" i="56" s="1"/>
  <c r="E138" i="34"/>
  <c r="E26" i="56" s="1"/>
  <c r="J138" i="34"/>
  <c r="J26" i="56" s="1"/>
  <c r="E40" i="34"/>
  <c r="E40" i="33" s="1"/>
  <c r="J40" i="34"/>
  <c r="J40" i="33" s="1"/>
  <c r="L40" i="34"/>
  <c r="L40" i="33" s="1"/>
  <c r="M40" i="34"/>
  <c r="M40" i="33" s="1"/>
  <c r="J47" i="34"/>
  <c r="J47" i="33" s="1"/>
  <c r="N47" i="34"/>
  <c r="N47" i="33" s="1"/>
  <c r="R47" i="34"/>
  <c r="R47" i="33" s="1"/>
  <c r="U36" i="34"/>
  <c r="U36" i="33" s="1"/>
  <c r="F35" i="34"/>
  <c r="F35" i="33" s="1"/>
  <c r="E35" i="34"/>
  <c r="E35" i="33" s="1"/>
  <c r="F88" i="34"/>
  <c r="F88" i="33" s="1"/>
  <c r="G88" i="34"/>
  <c r="E88" i="34"/>
  <c r="E88" i="33" s="1"/>
  <c r="E83" i="34"/>
  <c r="E83" i="33" s="1"/>
  <c r="F83" i="34"/>
  <c r="F83" i="33" s="1"/>
  <c r="F93" i="34"/>
  <c r="E93" i="34"/>
  <c r="E93" i="33" s="1"/>
  <c r="E121" i="34"/>
  <c r="E121" i="33" s="1"/>
  <c r="E120" i="34"/>
  <c r="E67" i="34"/>
  <c r="E67" i="33" s="1"/>
  <c r="F67" i="34"/>
  <c r="O67" i="34"/>
  <c r="O67" i="33" s="1"/>
  <c r="E134" i="34"/>
  <c r="E22" i="56" s="1"/>
  <c r="E143" i="34"/>
  <c r="E31" i="56" s="1"/>
  <c r="E135" i="34"/>
  <c r="E46" i="34"/>
  <c r="E46" i="33" s="1"/>
  <c r="J46" i="34"/>
  <c r="J46" i="33" s="1"/>
  <c r="K46" i="34"/>
  <c r="K46" i="33" s="1"/>
  <c r="L46" i="34"/>
  <c r="L46" i="33" s="1"/>
  <c r="M46" i="34"/>
  <c r="M46" i="33" s="1"/>
  <c r="N46" i="34"/>
  <c r="N46" i="33" s="1"/>
  <c r="O46" i="34"/>
  <c r="O46" i="33" s="1"/>
  <c r="P46" i="34"/>
  <c r="P46" i="33" s="1"/>
  <c r="Q46" i="34"/>
  <c r="Q46" i="33" s="1"/>
  <c r="R46" i="34"/>
  <c r="R46" i="33" s="1"/>
  <c r="S46" i="34"/>
  <c r="S46" i="33" s="1"/>
  <c r="E38" i="34"/>
  <c r="E38" i="33" s="1"/>
  <c r="J49" i="34"/>
  <c r="J49" i="33" s="1"/>
  <c r="F48" i="34"/>
  <c r="F48" i="33" s="1"/>
  <c r="E48" i="34"/>
  <c r="E48" i="33" s="1"/>
  <c r="J48" i="34"/>
  <c r="J48" i="33" s="1"/>
  <c r="K48" i="34"/>
  <c r="K48" i="33" s="1"/>
  <c r="L48" i="34"/>
  <c r="L48" i="33" s="1"/>
  <c r="M48" i="34"/>
  <c r="M48" i="33" s="1"/>
  <c r="N48" i="34"/>
  <c r="N48" i="33" s="1"/>
  <c r="O48" i="34"/>
  <c r="O48" i="33" s="1"/>
  <c r="P48" i="34"/>
  <c r="P48" i="33" s="1"/>
  <c r="Q48" i="34"/>
  <c r="Q48" i="33" s="1"/>
  <c r="R48" i="34"/>
  <c r="R48" i="33" s="1"/>
  <c r="S48" i="34"/>
  <c r="S48" i="33" s="1"/>
  <c r="T48" i="34"/>
  <c r="T48" i="33" s="1"/>
  <c r="U48" i="34"/>
  <c r="U48" i="33" s="1"/>
  <c r="K43" i="34"/>
  <c r="K43" i="33" s="1"/>
  <c r="E42" i="34"/>
  <c r="E42" i="33" s="1"/>
  <c r="J42" i="34"/>
  <c r="J42" i="33" s="1"/>
  <c r="K42" i="34"/>
  <c r="K42" i="33" s="1"/>
  <c r="L42" i="34"/>
  <c r="L42" i="33" s="1"/>
  <c r="M42" i="34"/>
  <c r="M42" i="33" s="1"/>
  <c r="N42" i="34"/>
  <c r="N42" i="33" s="1"/>
  <c r="O42" i="34"/>
  <c r="O42" i="33" s="1"/>
  <c r="T37" i="34"/>
  <c r="T37" i="33" s="1"/>
  <c r="E36" i="34"/>
  <c r="E36" i="33" s="1"/>
  <c r="F36" i="34"/>
  <c r="F36" i="33" s="1"/>
  <c r="E89" i="34"/>
  <c r="E90" i="34"/>
  <c r="J90" i="34"/>
  <c r="E100" i="34"/>
  <c r="E100" i="33" s="1"/>
  <c r="F100" i="34"/>
  <c r="F108" i="34"/>
  <c r="F108" i="33" s="1"/>
  <c r="E108" i="34"/>
  <c r="E108" i="33" s="1"/>
  <c r="E124" i="34"/>
  <c r="E124" i="33" s="1"/>
  <c r="F124" i="34"/>
  <c r="F124" i="33" s="1"/>
  <c r="G124" i="34"/>
  <c r="E122" i="34"/>
  <c r="E116" i="34"/>
  <c r="E110" i="34"/>
  <c r="S75" i="34"/>
  <c r="S75" i="33" s="1"/>
  <c r="E64" i="34"/>
  <c r="E64" i="33" s="1"/>
  <c r="E63" i="34"/>
  <c r="E57" i="34"/>
  <c r="P57" i="34"/>
  <c r="P57" i="33" s="1"/>
  <c r="Q57" i="34"/>
  <c r="Q57" i="33" s="1"/>
  <c r="R57" i="34"/>
  <c r="R57" i="33" s="1"/>
  <c r="S57" i="34"/>
  <c r="S57" i="33" s="1"/>
  <c r="T57" i="34"/>
  <c r="T57" i="33" s="1"/>
  <c r="U57" i="34"/>
  <c r="U57" i="33" s="1"/>
  <c r="V57" i="34"/>
  <c r="V57" i="33" s="1"/>
  <c r="W57" i="34"/>
  <c r="W57" i="33" s="1"/>
  <c r="X57" i="34"/>
  <c r="X57" i="33" s="1"/>
  <c r="E74" i="34"/>
  <c r="E74" i="33" s="1"/>
  <c r="F74" i="34"/>
  <c r="O74" i="34"/>
  <c r="O74" i="33" s="1"/>
  <c r="P74" i="34"/>
  <c r="P74" i="33" s="1"/>
  <c r="Q74" i="34"/>
  <c r="Q74" i="33" s="1"/>
  <c r="R74" i="34"/>
  <c r="R74" i="33" s="1"/>
  <c r="S74" i="34"/>
  <c r="S74" i="33" s="1"/>
  <c r="T74" i="34"/>
  <c r="T74" i="33" s="1"/>
  <c r="U74" i="34"/>
  <c r="U74" i="33" s="1"/>
  <c r="V74" i="34"/>
  <c r="V74" i="33" s="1"/>
  <c r="F136" i="34"/>
  <c r="F24" i="56" s="1"/>
  <c r="E136" i="34"/>
  <c r="E150" i="34"/>
  <c r="E38" i="56" s="1"/>
  <c r="G150" i="34"/>
  <c r="G38" i="56" s="1"/>
  <c r="E146" i="34"/>
  <c r="E34" i="56" s="1"/>
  <c r="K146" i="34"/>
  <c r="K34" i="56" s="1"/>
  <c r="O146" i="34"/>
  <c r="O34" i="56" s="1"/>
  <c r="E132" i="34"/>
  <c r="E20" i="56" s="1"/>
  <c r="D8" i="34"/>
  <c r="E136" i="33" l="1"/>
  <c r="E24" i="56"/>
  <c r="E135" i="33"/>
  <c r="E23" i="56"/>
  <c r="E142" i="33"/>
  <c r="E30" i="56"/>
  <c r="P146" i="34"/>
  <c r="P34" i="56" s="1"/>
  <c r="O146" i="33"/>
  <c r="H150" i="34"/>
  <c r="H38" i="56" s="1"/>
  <c r="G150" i="33"/>
  <c r="G136" i="34"/>
  <c r="G24" i="56" s="1"/>
  <c r="F136" i="33"/>
  <c r="F63" i="34"/>
  <c r="E63" i="33"/>
  <c r="F143" i="34"/>
  <c r="F31" i="56" s="1"/>
  <c r="E143" i="33"/>
  <c r="F120" i="34"/>
  <c r="E120" i="33"/>
  <c r="H114" i="34"/>
  <c r="G114" i="33"/>
  <c r="G96" i="34"/>
  <c r="F96" i="33"/>
  <c r="J66" i="34"/>
  <c r="I66" i="33"/>
  <c r="F73" i="34"/>
  <c r="F73" i="33" s="1"/>
  <c r="E73" i="33"/>
  <c r="F87" i="34"/>
  <c r="E87" i="33"/>
  <c r="L146" i="34"/>
  <c r="L34" i="56" s="1"/>
  <c r="K146" i="33"/>
  <c r="F150" i="34"/>
  <c r="E150" i="33"/>
  <c r="F110" i="34"/>
  <c r="E110" i="33"/>
  <c r="F122" i="34"/>
  <c r="E122" i="33"/>
  <c r="F89" i="34"/>
  <c r="E89" i="33"/>
  <c r="G67" i="34"/>
  <c r="F67" i="33"/>
  <c r="H88" i="34"/>
  <c r="G88" i="33"/>
  <c r="K138" i="34"/>
  <c r="J138" i="33"/>
  <c r="F149" i="34"/>
  <c r="F37" i="56" s="1"/>
  <c r="E149" i="33"/>
  <c r="F114" i="34"/>
  <c r="F114" i="33" s="1"/>
  <c r="E114" i="33"/>
  <c r="F66" i="34"/>
  <c r="E66" i="33"/>
  <c r="G99" i="34"/>
  <c r="F99" i="33"/>
  <c r="F132" i="34"/>
  <c r="F20" i="56" s="1"/>
  <c r="E132" i="33"/>
  <c r="F146" i="34"/>
  <c r="F34" i="56" s="1"/>
  <c r="E146" i="33"/>
  <c r="G74" i="34"/>
  <c r="F74" i="33"/>
  <c r="F57" i="34"/>
  <c r="E57" i="33"/>
  <c r="K90" i="34"/>
  <c r="J90" i="33"/>
  <c r="F134" i="34"/>
  <c r="F22" i="56" s="1"/>
  <c r="E134" i="33"/>
  <c r="F138" i="34"/>
  <c r="F26" i="56" s="1"/>
  <c r="E138" i="33"/>
  <c r="F82" i="34"/>
  <c r="E82" i="33"/>
  <c r="F107" i="34"/>
  <c r="E107" i="33"/>
  <c r="F116" i="34"/>
  <c r="E116" i="33"/>
  <c r="H124" i="34"/>
  <c r="G124" i="33"/>
  <c r="G100" i="34"/>
  <c r="F100" i="33"/>
  <c r="F90" i="34"/>
  <c r="E90" i="33"/>
  <c r="G93" i="34"/>
  <c r="F93" i="33"/>
  <c r="G95" i="34"/>
  <c r="F95" i="33"/>
  <c r="G35" i="34"/>
  <c r="G35" i="33" s="1"/>
  <c r="H50" i="34"/>
  <c r="H50" i="33" s="1"/>
  <c r="G36" i="34"/>
  <c r="G36" i="33" s="1"/>
  <c r="G48" i="34"/>
  <c r="G48" i="33" s="1"/>
  <c r="F46" i="34"/>
  <c r="F46" i="33" s="1"/>
  <c r="F42" i="34"/>
  <c r="F42" i="33" s="1"/>
  <c r="F40" i="34"/>
  <c r="F40" i="33" s="1"/>
  <c r="F32" i="34"/>
  <c r="F32" i="33" s="1"/>
  <c r="X50" i="34"/>
  <c r="X50" i="33" s="1"/>
  <c r="W74" i="34"/>
  <c r="T46" i="34"/>
  <c r="T46" i="33" s="1"/>
  <c r="X63" i="34"/>
  <c r="X63" i="33" s="1"/>
  <c r="W42" i="34"/>
  <c r="W42" i="33" s="1"/>
  <c r="W63" i="34"/>
  <c r="W63" i="33" s="1"/>
  <c r="P67" i="34"/>
  <c r="W35" i="34"/>
  <c r="W35" i="33" s="1"/>
  <c r="E140" i="34"/>
  <c r="E144" i="34"/>
  <c r="E32" i="56" s="1"/>
  <c r="F140" i="34"/>
  <c r="E133" i="34"/>
  <c r="H135" i="34"/>
  <c r="F135" i="34"/>
  <c r="G135" i="34"/>
  <c r="F142" i="34"/>
  <c r="F30" i="56" s="1"/>
  <c r="E151" i="34"/>
  <c r="E39" i="56" s="1"/>
  <c r="F141" i="34"/>
  <c r="E137" i="34"/>
  <c r="E25" i="56" s="1"/>
  <c r="R147" i="34"/>
  <c r="R35" i="56" s="1"/>
  <c r="E147" i="34"/>
  <c r="E35" i="56" s="1"/>
  <c r="E145" i="34"/>
  <c r="E33" i="56" s="1"/>
  <c r="E141" i="34"/>
  <c r="S148" i="34"/>
  <c r="J139" i="34"/>
  <c r="J27" i="56" s="1"/>
  <c r="E139" i="34"/>
  <c r="E27" i="56" s="1"/>
  <c r="Q148" i="34"/>
  <c r="E148" i="34"/>
  <c r="E36" i="56" s="1"/>
  <c r="E118" i="34"/>
  <c r="E118" i="33" s="1"/>
  <c r="E109" i="34"/>
  <c r="E109" i="33" s="1"/>
  <c r="F111" i="34"/>
  <c r="F111" i="33" s="1"/>
  <c r="E111" i="34"/>
  <c r="E111" i="33" s="1"/>
  <c r="E123" i="34"/>
  <c r="E125" i="34"/>
  <c r="E112" i="34"/>
  <c r="E112" i="33" s="1"/>
  <c r="F109" i="34"/>
  <c r="F121" i="34"/>
  <c r="F121" i="33" s="1"/>
  <c r="G111" i="34"/>
  <c r="F112" i="34"/>
  <c r="F112" i="33" s="1"/>
  <c r="F118" i="34"/>
  <c r="E117" i="34"/>
  <c r="E117" i="33" s="1"/>
  <c r="E119" i="34"/>
  <c r="E126" i="34"/>
  <c r="E126" i="33" s="1"/>
  <c r="E113" i="34"/>
  <c r="E113" i="33" s="1"/>
  <c r="E115" i="34"/>
  <c r="L138" i="34"/>
  <c r="E86" i="34"/>
  <c r="E86" i="33" s="1"/>
  <c r="F86" i="34"/>
  <c r="E84" i="34"/>
  <c r="E101" i="34"/>
  <c r="E101" i="33" s="1"/>
  <c r="F91" i="34"/>
  <c r="F101" i="34"/>
  <c r="F94" i="34"/>
  <c r="F94" i="33" s="1"/>
  <c r="E94" i="34"/>
  <c r="E94" i="33" s="1"/>
  <c r="G92" i="34"/>
  <c r="F85" i="34"/>
  <c r="F85" i="33" s="1"/>
  <c r="E97" i="34"/>
  <c r="E97" i="33" s="1"/>
  <c r="F92" i="34"/>
  <c r="F92" i="33" s="1"/>
  <c r="G85" i="34"/>
  <c r="G85" i="33" s="1"/>
  <c r="H98" i="34"/>
  <c r="F98" i="34"/>
  <c r="F98" i="33" s="1"/>
  <c r="S35" i="34"/>
  <c r="S35" i="33" s="1"/>
  <c r="O35" i="34"/>
  <c r="O35" i="33" s="1"/>
  <c r="G108" i="34"/>
  <c r="F68" i="34"/>
  <c r="F68" i="33" s="1"/>
  <c r="E68" i="34"/>
  <c r="E68" i="33" s="1"/>
  <c r="O68" i="34"/>
  <c r="O68" i="33" s="1"/>
  <c r="P68" i="34"/>
  <c r="P68" i="33" s="1"/>
  <c r="P72" i="34"/>
  <c r="P72" i="33" s="1"/>
  <c r="T72" i="34"/>
  <c r="Q72" i="34"/>
  <c r="Q72" i="33" s="1"/>
  <c r="S72" i="34"/>
  <c r="S72" i="33" s="1"/>
  <c r="P75" i="34"/>
  <c r="P75" i="33" s="1"/>
  <c r="T75" i="34"/>
  <c r="T75" i="33" s="1"/>
  <c r="F75" i="34"/>
  <c r="Q75" i="34"/>
  <c r="Q75" i="33" s="1"/>
  <c r="U75" i="34"/>
  <c r="U75" i="33" s="1"/>
  <c r="H70" i="34"/>
  <c r="H70" i="33" s="1"/>
  <c r="R75" i="34"/>
  <c r="R75" i="33" s="1"/>
  <c r="E65" i="34"/>
  <c r="E65" i="33" s="1"/>
  <c r="P69" i="34"/>
  <c r="P69" i="33" s="1"/>
  <c r="Q69" i="34"/>
  <c r="W75" i="34"/>
  <c r="O75" i="34"/>
  <c r="O75" i="33" s="1"/>
  <c r="E72" i="34"/>
  <c r="O69" i="34"/>
  <c r="O69" i="33" s="1"/>
  <c r="E69" i="34"/>
  <c r="V75" i="34"/>
  <c r="V75" i="33" s="1"/>
  <c r="E75" i="34"/>
  <c r="E75" i="33" s="1"/>
  <c r="E58" i="34"/>
  <c r="S60" i="34"/>
  <c r="S60" i="33" s="1"/>
  <c r="G60" i="34"/>
  <c r="G60" i="33" s="1"/>
  <c r="H60" i="34"/>
  <c r="F60" i="34"/>
  <c r="F60" i="33" s="1"/>
  <c r="R72" i="34"/>
  <c r="R72" i="33" s="1"/>
  <c r="I64" i="34"/>
  <c r="Q70" i="34"/>
  <c r="Q70" i="33" s="1"/>
  <c r="E70" i="34"/>
  <c r="I70" i="34"/>
  <c r="I70" i="33" s="1"/>
  <c r="V76" i="34"/>
  <c r="V76" i="33" s="1"/>
  <c r="R76" i="34"/>
  <c r="R76" i="33" s="1"/>
  <c r="U62" i="34"/>
  <c r="U62" i="33" s="1"/>
  <c r="G62" i="34"/>
  <c r="G62" i="33" s="1"/>
  <c r="H62" i="34"/>
  <c r="H62" i="33" s="1"/>
  <c r="I62" i="34"/>
  <c r="P71" i="34"/>
  <c r="P71" i="33" s="1"/>
  <c r="U59" i="34"/>
  <c r="U59" i="33" s="1"/>
  <c r="E59" i="34"/>
  <c r="E59" i="33" s="1"/>
  <c r="F64" i="34"/>
  <c r="P70" i="34"/>
  <c r="P70" i="33" s="1"/>
  <c r="F71" i="34"/>
  <c r="Q71" i="34"/>
  <c r="Q71" i="33" s="1"/>
  <c r="R71" i="34"/>
  <c r="R71" i="33" s="1"/>
  <c r="U76" i="34"/>
  <c r="U76" i="33" s="1"/>
  <c r="Q76" i="34"/>
  <c r="Q76" i="33" s="1"/>
  <c r="E76" i="34"/>
  <c r="O71" i="34"/>
  <c r="O71" i="33" s="1"/>
  <c r="E71" i="34"/>
  <c r="E71" i="33" s="1"/>
  <c r="T73" i="34"/>
  <c r="T73" i="33" s="1"/>
  <c r="P73" i="34"/>
  <c r="P73" i="33" s="1"/>
  <c r="G73" i="34"/>
  <c r="G73" i="33" s="1"/>
  <c r="F61" i="34"/>
  <c r="S73" i="34"/>
  <c r="S73" i="33" s="1"/>
  <c r="O73" i="34"/>
  <c r="O73" i="33" s="1"/>
  <c r="V35" i="34"/>
  <c r="V35" i="33" s="1"/>
  <c r="R35" i="34"/>
  <c r="R35" i="33" s="1"/>
  <c r="N35" i="34"/>
  <c r="N35" i="33" s="1"/>
  <c r="S40" i="34"/>
  <c r="S40" i="33" s="1"/>
  <c r="U35" i="34"/>
  <c r="U35" i="33" s="1"/>
  <c r="Q35" i="34"/>
  <c r="Q35" i="33" s="1"/>
  <c r="X35" i="34"/>
  <c r="X35" i="33" s="1"/>
  <c r="T35" i="34"/>
  <c r="T35" i="33" s="1"/>
  <c r="X62" i="34"/>
  <c r="X62" i="33" s="1"/>
  <c r="X42" i="34"/>
  <c r="X42" i="33" s="1"/>
  <c r="P42" i="34"/>
  <c r="P42" i="33" s="1"/>
  <c r="V42" i="34"/>
  <c r="V42" i="33" s="1"/>
  <c r="E37" i="34"/>
  <c r="E37" i="33" s="1"/>
  <c r="J45" i="34"/>
  <c r="J45" i="33" s="1"/>
  <c r="S47" i="34"/>
  <c r="S47" i="33" s="1"/>
  <c r="O47" i="34"/>
  <c r="O47" i="33" s="1"/>
  <c r="K47" i="34"/>
  <c r="K47" i="33" s="1"/>
  <c r="L41" i="34"/>
  <c r="L41" i="33" s="1"/>
  <c r="K41" i="34"/>
  <c r="K41" i="33" s="1"/>
  <c r="J38" i="34"/>
  <c r="J38" i="33" s="1"/>
  <c r="M44" i="34"/>
  <c r="M44" i="33" s="1"/>
  <c r="O43" i="34"/>
  <c r="O43" i="33" s="1"/>
  <c r="T40" i="34"/>
  <c r="T40" i="33" s="1"/>
  <c r="G40" i="34"/>
  <c r="G40" i="33" s="1"/>
  <c r="K40" i="34"/>
  <c r="K40" i="33" s="1"/>
  <c r="W40" i="34"/>
  <c r="W40" i="33" s="1"/>
  <c r="K45" i="34"/>
  <c r="K45" i="33" s="1"/>
  <c r="R49" i="34"/>
  <c r="R49" i="33" s="1"/>
  <c r="N41" i="34"/>
  <c r="N41" i="33" s="1"/>
  <c r="J37" i="34"/>
  <c r="J37" i="33" s="1"/>
  <c r="K44" i="34"/>
  <c r="K44" i="33" s="1"/>
  <c r="O44" i="34"/>
  <c r="O44" i="33" s="1"/>
  <c r="J44" i="34"/>
  <c r="J44" i="33" s="1"/>
  <c r="N44" i="34"/>
  <c r="N44" i="33" s="1"/>
  <c r="X44" i="34"/>
  <c r="X44" i="33" s="1"/>
  <c r="R45" i="34"/>
  <c r="R45" i="33" s="1"/>
  <c r="E49" i="34"/>
  <c r="E49" i="33" s="1"/>
  <c r="L49" i="34"/>
  <c r="L49" i="33" s="1"/>
  <c r="P49" i="34"/>
  <c r="P49" i="33" s="1"/>
  <c r="T49" i="34"/>
  <c r="T49" i="33" s="1"/>
  <c r="K49" i="34"/>
  <c r="K49" i="33" s="1"/>
  <c r="O49" i="34"/>
  <c r="O49" i="33" s="1"/>
  <c r="S49" i="34"/>
  <c r="S49" i="33" s="1"/>
  <c r="G37" i="34"/>
  <c r="G37" i="33" s="1"/>
  <c r="Q47" i="34"/>
  <c r="Q47" i="33" s="1"/>
  <c r="M47" i="34"/>
  <c r="M47" i="33" s="1"/>
  <c r="Q44" i="34"/>
  <c r="Q44" i="33" s="1"/>
  <c r="O45" i="34"/>
  <c r="O45" i="33" s="1"/>
  <c r="V49" i="34"/>
  <c r="V49" i="33" s="1"/>
  <c r="N49" i="34"/>
  <c r="N49" i="33" s="1"/>
  <c r="P34" i="34"/>
  <c r="P34" i="33" s="1"/>
  <c r="F34" i="34"/>
  <c r="F34" i="33" s="1"/>
  <c r="W34" i="34"/>
  <c r="W34" i="33" s="1"/>
  <c r="J41" i="34"/>
  <c r="J41" i="33" s="1"/>
  <c r="M45" i="34"/>
  <c r="M45" i="33" s="1"/>
  <c r="Q45" i="34"/>
  <c r="Q45" i="33" s="1"/>
  <c r="L45" i="34"/>
  <c r="L45" i="33" s="1"/>
  <c r="P45" i="34"/>
  <c r="P45" i="33" s="1"/>
  <c r="J43" i="34"/>
  <c r="J43" i="33" s="1"/>
  <c r="N43" i="34"/>
  <c r="N43" i="33" s="1"/>
  <c r="M43" i="34"/>
  <c r="M43" i="33" s="1"/>
  <c r="F37" i="34"/>
  <c r="F37" i="33" s="1"/>
  <c r="G38" i="34"/>
  <c r="G38" i="33" s="1"/>
  <c r="F38" i="34"/>
  <c r="F38" i="33" s="1"/>
  <c r="E47" i="34"/>
  <c r="E47" i="33" s="1"/>
  <c r="T47" i="34"/>
  <c r="T47" i="33" s="1"/>
  <c r="P47" i="34"/>
  <c r="P47" i="33" s="1"/>
  <c r="L47" i="34"/>
  <c r="L47" i="33" s="1"/>
  <c r="G47" i="34"/>
  <c r="G47" i="33" s="1"/>
  <c r="K38" i="34"/>
  <c r="K38" i="33" s="1"/>
  <c r="P44" i="34"/>
  <c r="P44" i="33" s="1"/>
  <c r="E44" i="34"/>
  <c r="E44" i="33" s="1"/>
  <c r="P43" i="34"/>
  <c r="P43" i="33" s="1"/>
  <c r="E43" i="34"/>
  <c r="E43" i="33" s="1"/>
  <c r="N45" i="34"/>
  <c r="N45" i="33" s="1"/>
  <c r="F45" i="34"/>
  <c r="F45" i="33" s="1"/>
  <c r="G34" i="34"/>
  <c r="G34" i="33" s="1"/>
  <c r="U49" i="34"/>
  <c r="U49" i="33" s="1"/>
  <c r="M49" i="34"/>
  <c r="M49" i="33" s="1"/>
  <c r="F49" i="34"/>
  <c r="F49" i="33" s="1"/>
  <c r="E41" i="34"/>
  <c r="E41" i="33" s="1"/>
  <c r="E39" i="34"/>
  <c r="E39" i="33" s="1"/>
  <c r="U51" i="34"/>
  <c r="U51" i="33" s="1"/>
  <c r="Q51" i="34"/>
  <c r="Q51" i="33" s="1"/>
  <c r="M51" i="34"/>
  <c r="M51" i="33" s="1"/>
  <c r="G51" i="34"/>
  <c r="G51" i="33" s="1"/>
  <c r="F33" i="34"/>
  <c r="F33" i="33" s="1"/>
  <c r="J39" i="34"/>
  <c r="J39" i="33" s="1"/>
  <c r="V51" i="34"/>
  <c r="V51" i="33" s="1"/>
  <c r="R51" i="34"/>
  <c r="R51" i="33" s="1"/>
  <c r="N51" i="34"/>
  <c r="N51" i="33" s="1"/>
  <c r="J51" i="34"/>
  <c r="J51" i="33" s="1"/>
  <c r="E51" i="34"/>
  <c r="E51" i="33" s="1"/>
  <c r="O34" i="34"/>
  <c r="O34" i="33" s="1"/>
  <c r="S34" i="34"/>
  <c r="S34" i="33" s="1"/>
  <c r="R36" i="34"/>
  <c r="R36" i="33" s="1"/>
  <c r="W44" i="34"/>
  <c r="W44" i="33" s="1"/>
  <c r="X37" i="34"/>
  <c r="X37" i="33" s="1"/>
  <c r="S37" i="34"/>
  <c r="S37" i="33" s="1"/>
  <c r="X60" i="34"/>
  <c r="X60" i="33" s="1"/>
  <c r="X36" i="34"/>
  <c r="X36" i="33" s="1"/>
  <c r="Q36" i="34"/>
  <c r="Q36" i="33" s="1"/>
  <c r="X59" i="34"/>
  <c r="X59" i="33" s="1"/>
  <c r="V63" i="34"/>
  <c r="V63" i="33" s="1"/>
  <c r="V36" i="34"/>
  <c r="V36" i="33" s="1"/>
  <c r="P37" i="34"/>
  <c r="P37" i="33" s="1"/>
  <c r="G83" i="34"/>
  <c r="G83" i="33" s="1"/>
  <c r="S59" i="34"/>
  <c r="S59" i="33" s="1"/>
  <c r="V33" i="34"/>
  <c r="V33" i="33" s="1"/>
  <c r="N33" i="34"/>
  <c r="N33" i="33" s="1"/>
  <c r="V40" i="34"/>
  <c r="V40" i="33" s="1"/>
  <c r="N40" i="34"/>
  <c r="N40" i="33" s="1"/>
  <c r="W59" i="34"/>
  <c r="W59" i="33" s="1"/>
  <c r="R59" i="34"/>
  <c r="R59" i="33" s="1"/>
  <c r="W62" i="34"/>
  <c r="W62" i="33" s="1"/>
  <c r="W60" i="34"/>
  <c r="W60" i="33" s="1"/>
  <c r="V34" i="34"/>
  <c r="V34" i="33" s="1"/>
  <c r="R34" i="34"/>
  <c r="R34" i="33" s="1"/>
  <c r="N34" i="34"/>
  <c r="N34" i="33" s="1"/>
  <c r="U33" i="34"/>
  <c r="U33" i="33" s="1"/>
  <c r="M33" i="34"/>
  <c r="M33" i="33" s="1"/>
  <c r="V73" i="34"/>
  <c r="V73" i="33" s="1"/>
  <c r="W37" i="34"/>
  <c r="W37" i="33" s="1"/>
  <c r="U40" i="34"/>
  <c r="U40" i="33" s="1"/>
  <c r="V59" i="34"/>
  <c r="V59" i="33" s="1"/>
  <c r="V62" i="34"/>
  <c r="V62" i="33" s="1"/>
  <c r="T60" i="34"/>
  <c r="T60" i="33" s="1"/>
  <c r="U34" i="34"/>
  <c r="U34" i="33" s="1"/>
  <c r="Q34" i="34"/>
  <c r="Q34" i="33" s="1"/>
  <c r="M34" i="34"/>
  <c r="M34" i="33" s="1"/>
  <c r="R33" i="34"/>
  <c r="R33" i="33" s="1"/>
  <c r="U61" i="34"/>
  <c r="U61" i="33" s="1"/>
  <c r="X40" i="34"/>
  <c r="X40" i="33" s="1"/>
  <c r="T59" i="34"/>
  <c r="T59" i="33" s="1"/>
  <c r="X34" i="34"/>
  <c r="X34" i="33" s="1"/>
  <c r="T34" i="34"/>
  <c r="T34" i="33" s="1"/>
  <c r="W64" i="34"/>
  <c r="W64" i="33" s="1"/>
  <c r="X64" i="34"/>
  <c r="X64" i="33" s="1"/>
  <c r="R38" i="34"/>
  <c r="R38" i="33" s="1"/>
  <c r="V38" i="34"/>
  <c r="V38" i="33" s="1"/>
  <c r="S38" i="34"/>
  <c r="S38" i="33" s="1"/>
  <c r="W38" i="34"/>
  <c r="W38" i="33" s="1"/>
  <c r="T38" i="34"/>
  <c r="T38" i="33" s="1"/>
  <c r="X38" i="34"/>
  <c r="X38" i="33" s="1"/>
  <c r="Q38" i="34"/>
  <c r="Q38" i="33" s="1"/>
  <c r="U38" i="34"/>
  <c r="U38" i="33" s="1"/>
  <c r="O36" i="34"/>
  <c r="O36" i="33" s="1"/>
  <c r="S36" i="34"/>
  <c r="S36" i="33" s="1"/>
  <c r="W36" i="34"/>
  <c r="W36" i="33" s="1"/>
  <c r="P36" i="34"/>
  <c r="P36" i="33" s="1"/>
  <c r="T36" i="34"/>
  <c r="T36" i="33" s="1"/>
  <c r="T41" i="34"/>
  <c r="T41" i="33" s="1"/>
  <c r="X41" i="34"/>
  <c r="X41" i="33" s="1"/>
  <c r="U41" i="34"/>
  <c r="U41" i="33" s="1"/>
  <c r="V41" i="34"/>
  <c r="V41" i="33" s="1"/>
  <c r="W41" i="34"/>
  <c r="W41" i="33" s="1"/>
  <c r="Q58" i="34"/>
  <c r="Q58" i="33" s="1"/>
  <c r="U58" i="34"/>
  <c r="U58" i="33" s="1"/>
  <c r="R58" i="34"/>
  <c r="R58" i="33" s="1"/>
  <c r="V58" i="34"/>
  <c r="V58" i="33" s="1"/>
  <c r="S58" i="34"/>
  <c r="S58" i="33" s="1"/>
  <c r="W58" i="34"/>
  <c r="W58" i="33" s="1"/>
  <c r="T58" i="34"/>
  <c r="T58" i="33" s="1"/>
  <c r="X58" i="34"/>
  <c r="X58" i="33" s="1"/>
  <c r="W43" i="34"/>
  <c r="W43" i="33" s="1"/>
  <c r="X43" i="34"/>
  <c r="X43" i="33" s="1"/>
  <c r="V43" i="34"/>
  <c r="V43" i="33" s="1"/>
  <c r="S70" i="34"/>
  <c r="W39" i="34"/>
  <c r="W39" i="33" s="1"/>
  <c r="S39" i="34"/>
  <c r="S39" i="33" s="1"/>
  <c r="V61" i="34"/>
  <c r="V61" i="33" s="1"/>
  <c r="X65" i="34"/>
  <c r="X65" i="33" s="1"/>
  <c r="V39" i="34"/>
  <c r="V39" i="33" s="1"/>
  <c r="R39" i="34"/>
  <c r="R39" i="33" s="1"/>
  <c r="T71" i="34"/>
  <c r="V48" i="34"/>
  <c r="V48" i="33" s="1"/>
  <c r="V37" i="34"/>
  <c r="V37" i="33" s="1"/>
  <c r="R37" i="34"/>
  <c r="R37" i="33" s="1"/>
  <c r="V60" i="34"/>
  <c r="V60" i="33" s="1"/>
  <c r="U39" i="34"/>
  <c r="U39" i="33" s="1"/>
  <c r="M39" i="34"/>
  <c r="M39" i="33" s="1"/>
  <c r="X45" i="34"/>
  <c r="X45" i="33" s="1"/>
  <c r="X33" i="34"/>
  <c r="X33" i="33" s="1"/>
  <c r="T33" i="34"/>
  <c r="T33" i="33" s="1"/>
  <c r="P33" i="34"/>
  <c r="P33" i="33" s="1"/>
  <c r="L33" i="34"/>
  <c r="L33" i="33" s="1"/>
  <c r="X61" i="34"/>
  <c r="X61" i="33" s="1"/>
  <c r="T61" i="34"/>
  <c r="T61" i="33" s="1"/>
  <c r="U37" i="34"/>
  <c r="U37" i="33" s="1"/>
  <c r="Q37" i="34"/>
  <c r="Q37" i="33" s="1"/>
  <c r="U60" i="34"/>
  <c r="U60" i="33" s="1"/>
  <c r="X39" i="34"/>
  <c r="X39" i="33" s="1"/>
  <c r="T39" i="34"/>
  <c r="T39" i="33" s="1"/>
  <c r="W33" i="34"/>
  <c r="W33" i="33" s="1"/>
  <c r="S33" i="34"/>
  <c r="S33" i="33" s="1"/>
  <c r="O33" i="34"/>
  <c r="O33" i="33" s="1"/>
  <c r="W61" i="34"/>
  <c r="W61" i="33" s="1"/>
  <c r="D102" i="33"/>
  <c r="D77" i="33"/>
  <c r="D127" i="33"/>
  <c r="L138" i="33" l="1"/>
  <c r="L26" i="56"/>
  <c r="F141" i="33"/>
  <c r="F29" i="56"/>
  <c r="F135" i="33"/>
  <c r="F23" i="56"/>
  <c r="H135" i="33"/>
  <c r="H23" i="56"/>
  <c r="E140" i="33"/>
  <c r="E28" i="56"/>
  <c r="K138" i="33"/>
  <c r="K26" i="56"/>
  <c r="F150" i="33"/>
  <c r="F38" i="56"/>
  <c r="S148" i="33"/>
  <c r="S36" i="56"/>
  <c r="E133" i="33"/>
  <c r="E21" i="56"/>
  <c r="Q148" i="33"/>
  <c r="Q36" i="56"/>
  <c r="E141" i="33"/>
  <c r="E29" i="56"/>
  <c r="G135" i="33"/>
  <c r="G23" i="56"/>
  <c r="F140" i="33"/>
  <c r="F28" i="56"/>
  <c r="U71" i="34"/>
  <c r="T71" i="33"/>
  <c r="F76" i="34"/>
  <c r="E76" i="33"/>
  <c r="J64" i="34"/>
  <c r="I64" i="33"/>
  <c r="H108" i="34"/>
  <c r="G108" i="33"/>
  <c r="F84" i="34"/>
  <c r="F84" i="33" s="1"/>
  <c r="E84" i="33"/>
  <c r="K139" i="34"/>
  <c r="K27" i="56" s="1"/>
  <c r="J139" i="33"/>
  <c r="F147" i="34"/>
  <c r="E147" i="33"/>
  <c r="F151" i="34"/>
  <c r="F39" i="56" s="1"/>
  <c r="E151" i="33"/>
  <c r="G71" i="34"/>
  <c r="G71" i="33" s="1"/>
  <c r="F71" i="33"/>
  <c r="F69" i="34"/>
  <c r="F69" i="33" s="1"/>
  <c r="E69" i="33"/>
  <c r="X75" i="34"/>
  <c r="X75" i="33" s="1"/>
  <c r="W75" i="33"/>
  <c r="G75" i="34"/>
  <c r="F75" i="33"/>
  <c r="I98" i="34"/>
  <c r="H98" i="33"/>
  <c r="G101" i="34"/>
  <c r="F101" i="33"/>
  <c r="G86" i="34"/>
  <c r="F86" i="33"/>
  <c r="F119" i="34"/>
  <c r="E119" i="33"/>
  <c r="H111" i="34"/>
  <c r="H111" i="33" s="1"/>
  <c r="G111" i="33"/>
  <c r="F125" i="34"/>
  <c r="E125" i="33"/>
  <c r="F148" i="34"/>
  <c r="F36" i="56" s="1"/>
  <c r="E148" i="33"/>
  <c r="S147" i="34"/>
  <c r="S35" i="56" s="1"/>
  <c r="R147" i="33"/>
  <c r="G142" i="34"/>
  <c r="F142" i="33"/>
  <c r="X74" i="34"/>
  <c r="X74" i="33" s="1"/>
  <c r="W74" i="33"/>
  <c r="H95" i="34"/>
  <c r="G95" i="33"/>
  <c r="G90" i="34"/>
  <c r="F90" i="33"/>
  <c r="I124" i="34"/>
  <c r="H124" i="33"/>
  <c r="G107" i="34"/>
  <c r="F107" i="33"/>
  <c r="G138" i="34"/>
  <c r="G26" i="56" s="1"/>
  <c r="F138" i="33"/>
  <c r="L90" i="34"/>
  <c r="K90" i="33"/>
  <c r="H74" i="34"/>
  <c r="G74" i="33"/>
  <c r="G132" i="34"/>
  <c r="G20" i="56" s="1"/>
  <c r="F132" i="33"/>
  <c r="G66" i="34"/>
  <c r="F66" i="33"/>
  <c r="G149" i="34"/>
  <c r="G37" i="56" s="1"/>
  <c r="F149" i="33"/>
  <c r="I88" i="34"/>
  <c r="H88" i="33"/>
  <c r="G89" i="34"/>
  <c r="F89" i="33"/>
  <c r="G110" i="34"/>
  <c r="F110" i="33"/>
  <c r="M146" i="34"/>
  <c r="M34" i="56" s="1"/>
  <c r="L146" i="33"/>
  <c r="H96" i="34"/>
  <c r="G96" i="33"/>
  <c r="G120" i="34"/>
  <c r="F120" i="33"/>
  <c r="G63" i="34"/>
  <c r="F63" i="33"/>
  <c r="I150" i="34"/>
  <c r="I38" i="56" s="1"/>
  <c r="H150" i="33"/>
  <c r="G61" i="34"/>
  <c r="G61" i="33" s="1"/>
  <c r="F61" i="33"/>
  <c r="F70" i="34"/>
  <c r="E70" i="33"/>
  <c r="F58" i="34"/>
  <c r="E58" i="33"/>
  <c r="R69" i="34"/>
  <c r="Q69" i="33"/>
  <c r="U72" i="34"/>
  <c r="T72" i="33"/>
  <c r="H92" i="34"/>
  <c r="G92" i="33"/>
  <c r="G91" i="34"/>
  <c r="F91" i="33"/>
  <c r="F115" i="34"/>
  <c r="E115" i="33"/>
  <c r="F123" i="34"/>
  <c r="E123" i="33"/>
  <c r="F137" i="34"/>
  <c r="F25" i="56" s="1"/>
  <c r="E137" i="33"/>
  <c r="Q67" i="34"/>
  <c r="Q67" i="33" s="1"/>
  <c r="P67" i="33"/>
  <c r="T70" i="34"/>
  <c r="S70" i="33"/>
  <c r="G64" i="34"/>
  <c r="F64" i="33"/>
  <c r="J62" i="34"/>
  <c r="I62" i="33"/>
  <c r="I60" i="34"/>
  <c r="H60" i="33"/>
  <c r="F72" i="34"/>
  <c r="F72" i="33" s="1"/>
  <c r="E72" i="33"/>
  <c r="G118" i="34"/>
  <c r="F118" i="33"/>
  <c r="G109" i="34"/>
  <c r="F109" i="33"/>
  <c r="F139" i="34"/>
  <c r="F27" i="56" s="1"/>
  <c r="E139" i="33"/>
  <c r="F145" i="34"/>
  <c r="E145" i="33"/>
  <c r="F144" i="34"/>
  <c r="F32" i="56" s="1"/>
  <c r="E144" i="33"/>
  <c r="H93" i="34"/>
  <c r="G93" i="33"/>
  <c r="H100" i="34"/>
  <c r="G100" i="33"/>
  <c r="G116" i="34"/>
  <c r="F116" i="33"/>
  <c r="G82" i="34"/>
  <c r="F82" i="33"/>
  <c r="G134" i="34"/>
  <c r="G22" i="56" s="1"/>
  <c r="F134" i="33"/>
  <c r="G57" i="34"/>
  <c r="F57" i="33"/>
  <c r="G146" i="34"/>
  <c r="G34" i="56" s="1"/>
  <c r="F146" i="33"/>
  <c r="H99" i="34"/>
  <c r="G99" i="33"/>
  <c r="H67" i="34"/>
  <c r="G67" i="33"/>
  <c r="G122" i="34"/>
  <c r="F122" i="33"/>
  <c r="G87" i="34"/>
  <c r="F87" i="33"/>
  <c r="K66" i="34"/>
  <c r="J66" i="33"/>
  <c r="I114" i="34"/>
  <c r="H114" i="33"/>
  <c r="G143" i="34"/>
  <c r="G31" i="56" s="1"/>
  <c r="F143" i="33"/>
  <c r="H136" i="34"/>
  <c r="H24" i="56" s="1"/>
  <c r="G136" i="33"/>
  <c r="Q146" i="34"/>
  <c r="Q34" i="56" s="1"/>
  <c r="P146" i="33"/>
  <c r="G69" i="34"/>
  <c r="L75" i="34"/>
  <c r="Q68" i="34"/>
  <c r="Q68" i="33" s="1"/>
  <c r="J101" i="34"/>
  <c r="J101" i="33" s="1"/>
  <c r="G84" i="34"/>
  <c r="G84" i="33" s="1"/>
  <c r="G121" i="34"/>
  <c r="T148" i="34"/>
  <c r="H61" i="34"/>
  <c r="H73" i="34"/>
  <c r="H73" i="33" s="1"/>
  <c r="I111" i="34"/>
  <c r="I111" i="33" s="1"/>
  <c r="G147" i="34"/>
  <c r="G141" i="34"/>
  <c r="G140" i="34"/>
  <c r="F65" i="34"/>
  <c r="F65" i="33" s="1"/>
  <c r="G68" i="34"/>
  <c r="G68" i="33" s="1"/>
  <c r="R67" i="34"/>
  <c r="R67" i="33" s="1"/>
  <c r="H71" i="34"/>
  <c r="H71" i="33" s="1"/>
  <c r="J70" i="34"/>
  <c r="J70" i="33" s="1"/>
  <c r="G72" i="34"/>
  <c r="G72" i="33" s="1"/>
  <c r="G98" i="34"/>
  <c r="G98" i="33" s="1"/>
  <c r="F126" i="34"/>
  <c r="F126" i="33" s="1"/>
  <c r="H142" i="34"/>
  <c r="W73" i="34"/>
  <c r="W73" i="33" s="1"/>
  <c r="H83" i="34"/>
  <c r="H83" i="33" s="1"/>
  <c r="L76" i="34"/>
  <c r="L76" i="33" s="1"/>
  <c r="F59" i="34"/>
  <c r="F59" i="33" s="1"/>
  <c r="L64" i="34"/>
  <c r="L64" i="33" s="1"/>
  <c r="F97" i="34"/>
  <c r="F97" i="33" s="1"/>
  <c r="J91" i="34"/>
  <c r="J91" i="33" s="1"/>
  <c r="M138" i="34"/>
  <c r="F113" i="34"/>
  <c r="F117" i="34"/>
  <c r="F117" i="33" s="1"/>
  <c r="G112" i="34"/>
  <c r="G112" i="33" s="1"/>
  <c r="R148" i="34"/>
  <c r="G145" i="34"/>
  <c r="G33" i="56" s="1"/>
  <c r="I135" i="34"/>
  <c r="F133" i="34"/>
  <c r="H85" i="34"/>
  <c r="H85" i="33" s="1"/>
  <c r="G94" i="34"/>
  <c r="G94" i="33" s="1"/>
  <c r="N39" i="34"/>
  <c r="N39" i="33" s="1"/>
  <c r="O40" i="34"/>
  <c r="O40" i="33" s="1"/>
  <c r="Q43" i="34"/>
  <c r="Q43" i="33" s="1"/>
  <c r="U47" i="34"/>
  <c r="U47" i="33" s="1"/>
  <c r="H38" i="34"/>
  <c r="H38" i="33" s="1"/>
  <c r="K37" i="34"/>
  <c r="K37" i="33" s="1"/>
  <c r="G46" i="34"/>
  <c r="G46" i="33" s="1"/>
  <c r="H36" i="34"/>
  <c r="H36" i="33" s="1"/>
  <c r="I50" i="34"/>
  <c r="I50" i="33" s="1"/>
  <c r="G45" i="34"/>
  <c r="G45" i="33" s="1"/>
  <c r="F44" i="34"/>
  <c r="F44" i="33" s="1"/>
  <c r="H47" i="34"/>
  <c r="H47" i="33" s="1"/>
  <c r="F47" i="34"/>
  <c r="F47" i="33" s="1"/>
  <c r="S45" i="34"/>
  <c r="S45" i="33" s="1"/>
  <c r="Q42" i="34"/>
  <c r="Q42" i="33" s="1"/>
  <c r="W48" i="34"/>
  <c r="W48" i="33" s="1"/>
  <c r="G33" i="34"/>
  <c r="G33" i="33" s="1"/>
  <c r="F41" i="34"/>
  <c r="F41" i="33" s="1"/>
  <c r="H34" i="34"/>
  <c r="H34" i="33" s="1"/>
  <c r="U46" i="34"/>
  <c r="U46" i="33" s="1"/>
  <c r="G42" i="34"/>
  <c r="G42" i="33" s="1"/>
  <c r="H48" i="34"/>
  <c r="H48" i="33" s="1"/>
  <c r="F51" i="34"/>
  <c r="F51" i="33" s="1"/>
  <c r="H51" i="34"/>
  <c r="H51" i="33" s="1"/>
  <c r="F39" i="34"/>
  <c r="F39" i="33" s="1"/>
  <c r="G49" i="34"/>
  <c r="G49" i="33" s="1"/>
  <c r="F43" i="34"/>
  <c r="F43" i="33" s="1"/>
  <c r="L38" i="34"/>
  <c r="L38" i="33" s="1"/>
  <c r="W49" i="34"/>
  <c r="W49" i="33" s="1"/>
  <c r="R44" i="34"/>
  <c r="R44" i="33" s="1"/>
  <c r="H37" i="34"/>
  <c r="H37" i="33" s="1"/>
  <c r="O41" i="34"/>
  <c r="O41" i="33" s="1"/>
  <c r="H40" i="34"/>
  <c r="H40" i="33" s="1"/>
  <c r="G32" i="34"/>
  <c r="G32" i="33" s="1"/>
  <c r="H35" i="34"/>
  <c r="H35" i="33" s="1"/>
  <c r="D11" i="34"/>
  <c r="D11" i="33"/>
  <c r="G147" i="33" l="1"/>
  <c r="G35" i="56"/>
  <c r="T148" i="33"/>
  <c r="T36" i="56"/>
  <c r="G142" i="33"/>
  <c r="G30" i="56"/>
  <c r="F147" i="33"/>
  <c r="F35" i="56"/>
  <c r="R148" i="33"/>
  <c r="R36" i="56"/>
  <c r="M138" i="33"/>
  <c r="M26" i="56"/>
  <c r="H142" i="33"/>
  <c r="H30" i="56"/>
  <c r="F133" i="33"/>
  <c r="F21" i="56"/>
  <c r="G140" i="33"/>
  <c r="G28" i="56"/>
  <c r="F145" i="33"/>
  <c r="F33" i="56"/>
  <c r="E40" i="56"/>
  <c r="E25" i="30" s="1"/>
  <c r="I135" i="33"/>
  <c r="I23" i="56"/>
  <c r="G141" i="33"/>
  <c r="G29" i="56"/>
  <c r="H145" i="34"/>
  <c r="G145" i="33"/>
  <c r="I61" i="34"/>
  <c r="H61" i="33"/>
  <c r="G113" i="34"/>
  <c r="G113" i="33" s="1"/>
  <c r="F113" i="33"/>
  <c r="H69" i="34"/>
  <c r="H69" i="33" s="1"/>
  <c r="G69" i="33"/>
  <c r="I136" i="34"/>
  <c r="I24" i="56" s="1"/>
  <c r="H136" i="33"/>
  <c r="J114" i="34"/>
  <c r="I114" i="33"/>
  <c r="H87" i="34"/>
  <c r="G87" i="33"/>
  <c r="I67" i="34"/>
  <c r="H67" i="33"/>
  <c r="H146" i="34"/>
  <c r="H34" i="56" s="1"/>
  <c r="G146" i="33"/>
  <c r="G134" i="33"/>
  <c r="H134" i="34"/>
  <c r="H22" i="56" s="1"/>
  <c r="H116" i="34"/>
  <c r="G116" i="33"/>
  <c r="I93" i="34"/>
  <c r="H93" i="33"/>
  <c r="H109" i="34"/>
  <c r="G109" i="33"/>
  <c r="K62" i="34"/>
  <c r="J62" i="33"/>
  <c r="U70" i="34"/>
  <c r="T70" i="33"/>
  <c r="G137" i="34"/>
  <c r="G25" i="56" s="1"/>
  <c r="F137" i="33"/>
  <c r="G115" i="34"/>
  <c r="F115" i="33"/>
  <c r="I92" i="34"/>
  <c r="H92" i="33"/>
  <c r="S69" i="34"/>
  <c r="R69" i="33"/>
  <c r="G70" i="34"/>
  <c r="G70" i="33" s="1"/>
  <c r="F70" i="33"/>
  <c r="J150" i="34"/>
  <c r="J38" i="56" s="1"/>
  <c r="I150" i="33"/>
  <c r="H120" i="34"/>
  <c r="G120" i="33"/>
  <c r="N146" i="34"/>
  <c r="M146" i="33"/>
  <c r="H89" i="34"/>
  <c r="G89" i="33"/>
  <c r="H149" i="34"/>
  <c r="H37" i="56" s="1"/>
  <c r="G149" i="33"/>
  <c r="H132" i="34"/>
  <c r="H20" i="56" s="1"/>
  <c r="G132" i="33"/>
  <c r="M90" i="34"/>
  <c r="L90" i="33"/>
  <c r="H107" i="34"/>
  <c r="G107" i="33"/>
  <c r="H90" i="34"/>
  <c r="G90" i="33"/>
  <c r="T147" i="34"/>
  <c r="T35" i="56" s="1"/>
  <c r="S147" i="33"/>
  <c r="G125" i="34"/>
  <c r="F125" i="33"/>
  <c r="G119" i="34"/>
  <c r="F119" i="33"/>
  <c r="H101" i="34"/>
  <c r="G101" i="33"/>
  <c r="H75" i="34"/>
  <c r="G75" i="33"/>
  <c r="G151" i="34"/>
  <c r="G39" i="56" s="1"/>
  <c r="F151" i="33"/>
  <c r="L139" i="34"/>
  <c r="L27" i="56" s="1"/>
  <c r="K139" i="33"/>
  <c r="I108" i="34"/>
  <c r="H108" i="33"/>
  <c r="G76" i="34"/>
  <c r="F76" i="33"/>
  <c r="H121" i="34"/>
  <c r="H121" i="33" s="1"/>
  <c r="G121" i="33"/>
  <c r="M75" i="34"/>
  <c r="L75" i="33"/>
  <c r="R146" i="34"/>
  <c r="R34" i="56" s="1"/>
  <c r="Q146" i="33"/>
  <c r="H143" i="34"/>
  <c r="H31" i="56" s="1"/>
  <c r="G143" i="33"/>
  <c r="L66" i="34"/>
  <c r="K66" i="33"/>
  <c r="H122" i="34"/>
  <c r="G122" i="33"/>
  <c r="I99" i="34"/>
  <c r="H99" i="33"/>
  <c r="H57" i="34"/>
  <c r="G57" i="33"/>
  <c r="H82" i="34"/>
  <c r="G82" i="33"/>
  <c r="I100" i="34"/>
  <c r="H100" i="33"/>
  <c r="G144" i="34"/>
  <c r="G32" i="56" s="1"/>
  <c r="F144" i="33"/>
  <c r="G139" i="34"/>
  <c r="G27" i="56" s="1"/>
  <c r="F139" i="33"/>
  <c r="H118" i="34"/>
  <c r="G118" i="33"/>
  <c r="J60" i="34"/>
  <c r="I60" i="33"/>
  <c r="H64" i="34"/>
  <c r="H64" i="33" s="1"/>
  <c r="G64" i="33"/>
  <c r="G123" i="34"/>
  <c r="F123" i="33"/>
  <c r="H91" i="34"/>
  <c r="G91" i="33"/>
  <c r="V72" i="34"/>
  <c r="U72" i="33"/>
  <c r="G58" i="34"/>
  <c r="F58" i="33"/>
  <c r="H63" i="34"/>
  <c r="G63" i="33"/>
  <c r="I96" i="34"/>
  <c r="H96" i="33"/>
  <c r="H110" i="34"/>
  <c r="G110" i="33"/>
  <c r="J88" i="34"/>
  <c r="I88" i="33"/>
  <c r="H66" i="34"/>
  <c r="H66" i="33" s="1"/>
  <c r="G66" i="33"/>
  <c r="I74" i="34"/>
  <c r="H74" i="33"/>
  <c r="H138" i="34"/>
  <c r="H26" i="56" s="1"/>
  <c r="G138" i="33"/>
  <c r="J124" i="34"/>
  <c r="I124" i="33"/>
  <c r="I95" i="34"/>
  <c r="H95" i="33"/>
  <c r="G148" i="34"/>
  <c r="G36" i="56" s="1"/>
  <c r="F148" i="33"/>
  <c r="H86" i="34"/>
  <c r="G86" i="33"/>
  <c r="J98" i="34"/>
  <c r="I98" i="33"/>
  <c r="K64" i="34"/>
  <c r="K64" i="33" s="1"/>
  <c r="J64" i="33"/>
  <c r="V71" i="34"/>
  <c r="U71" i="33"/>
  <c r="I121" i="34"/>
  <c r="I121" i="33" s="1"/>
  <c r="K101" i="34"/>
  <c r="K101" i="33" s="1"/>
  <c r="R68" i="34"/>
  <c r="R68" i="33" s="1"/>
  <c r="U148" i="34"/>
  <c r="H84" i="34"/>
  <c r="H84" i="33" s="1"/>
  <c r="I69" i="34"/>
  <c r="I69" i="33" s="1"/>
  <c r="K70" i="34"/>
  <c r="K70" i="33" s="1"/>
  <c r="S67" i="34"/>
  <c r="S67" i="33" s="1"/>
  <c r="G65" i="34"/>
  <c r="G65" i="33" s="1"/>
  <c r="H140" i="34"/>
  <c r="H147" i="34"/>
  <c r="J111" i="34"/>
  <c r="J111" i="33" s="1"/>
  <c r="I142" i="34"/>
  <c r="G126" i="34"/>
  <c r="G126" i="33" s="1"/>
  <c r="H72" i="34"/>
  <c r="H72" i="33" s="1"/>
  <c r="I71" i="34"/>
  <c r="I71" i="33" s="1"/>
  <c r="H68" i="34"/>
  <c r="H68" i="33" s="1"/>
  <c r="H141" i="34"/>
  <c r="I73" i="34"/>
  <c r="I73" i="33" s="1"/>
  <c r="E127" i="33"/>
  <c r="E21" i="33" s="1"/>
  <c r="E21" i="34" s="1"/>
  <c r="E152" i="33"/>
  <c r="E22" i="33" s="1"/>
  <c r="E42" i="6" s="1"/>
  <c r="E102" i="33"/>
  <c r="E20" i="33" s="1"/>
  <c r="E20" i="34" s="1"/>
  <c r="E77" i="33"/>
  <c r="E19" i="33" s="1"/>
  <c r="E19" i="34" s="1"/>
  <c r="J135" i="34"/>
  <c r="I145" i="34"/>
  <c r="G117" i="34"/>
  <c r="G117" i="33" s="1"/>
  <c r="H113" i="34"/>
  <c r="H113" i="33" s="1"/>
  <c r="G97" i="34"/>
  <c r="G97" i="33" s="1"/>
  <c r="G59" i="34"/>
  <c r="G59" i="33" s="1"/>
  <c r="X73" i="34"/>
  <c r="X73" i="33" s="1"/>
  <c r="G133" i="34"/>
  <c r="G21" i="56" s="1"/>
  <c r="H112" i="34"/>
  <c r="H112" i="33" s="1"/>
  <c r="N138" i="34"/>
  <c r="K91" i="34"/>
  <c r="K91" i="33" s="1"/>
  <c r="M64" i="34"/>
  <c r="M64" i="33" s="1"/>
  <c r="M76" i="34"/>
  <c r="M76" i="33" s="1"/>
  <c r="I83" i="34"/>
  <c r="I83" i="33" s="1"/>
  <c r="I85" i="34"/>
  <c r="I85" i="33" s="1"/>
  <c r="H94" i="34"/>
  <c r="H94" i="33" s="1"/>
  <c r="I48" i="34"/>
  <c r="I48" i="33" s="1"/>
  <c r="E52" i="33"/>
  <c r="E18" i="33" s="1"/>
  <c r="X48" i="34"/>
  <c r="X48" i="33" s="1"/>
  <c r="I47" i="34"/>
  <c r="I47" i="33" s="1"/>
  <c r="H45" i="34"/>
  <c r="H45" i="33" s="1"/>
  <c r="I37" i="34"/>
  <c r="I37" i="33" s="1"/>
  <c r="X49" i="34"/>
  <c r="X49" i="33" s="1"/>
  <c r="G43" i="34"/>
  <c r="G43" i="33" s="1"/>
  <c r="G39" i="34"/>
  <c r="G39" i="33" s="1"/>
  <c r="I34" i="34"/>
  <c r="I34" i="33" s="1"/>
  <c r="H33" i="34"/>
  <c r="H33" i="33" s="1"/>
  <c r="R42" i="34"/>
  <c r="R42" i="33" s="1"/>
  <c r="L37" i="34"/>
  <c r="L37" i="33" s="1"/>
  <c r="V47" i="34"/>
  <c r="V47" i="33" s="1"/>
  <c r="P40" i="34"/>
  <c r="P40" i="33" s="1"/>
  <c r="O39" i="34"/>
  <c r="O39" i="33" s="1"/>
  <c r="H32" i="34"/>
  <c r="H32" i="33" s="1"/>
  <c r="I40" i="34"/>
  <c r="I40" i="33" s="1"/>
  <c r="P41" i="34"/>
  <c r="P41" i="33" s="1"/>
  <c r="T45" i="34"/>
  <c r="T45" i="33" s="1"/>
  <c r="G44" i="34"/>
  <c r="G44" i="33" s="1"/>
  <c r="I36" i="34"/>
  <c r="I36" i="33" s="1"/>
  <c r="H46" i="34"/>
  <c r="H46" i="33" s="1"/>
  <c r="I35" i="34"/>
  <c r="I35" i="33" s="1"/>
  <c r="S44" i="34"/>
  <c r="S44" i="33" s="1"/>
  <c r="M38" i="34"/>
  <c r="M38" i="33" s="1"/>
  <c r="H49" i="34"/>
  <c r="H49" i="33" s="1"/>
  <c r="I51" i="34"/>
  <c r="I51" i="33" s="1"/>
  <c r="H42" i="34"/>
  <c r="H42" i="33" s="1"/>
  <c r="V46" i="34"/>
  <c r="V46" i="33" s="1"/>
  <c r="G41" i="34"/>
  <c r="G41" i="33" s="1"/>
  <c r="I38" i="34"/>
  <c r="I38" i="33" s="1"/>
  <c r="R43" i="34"/>
  <c r="R43" i="33" s="1"/>
  <c r="G40" i="56" l="1"/>
  <c r="G25" i="30" s="1"/>
  <c r="G27" i="30" s="1"/>
  <c r="E26" i="30"/>
  <c r="E28" i="30"/>
  <c r="E27" i="30"/>
  <c r="J135" i="33"/>
  <c r="J23" i="56"/>
  <c r="U148" i="33"/>
  <c r="U36" i="56"/>
  <c r="F40" i="56"/>
  <c r="F25" i="30" s="1"/>
  <c r="H147" i="33"/>
  <c r="H35" i="56"/>
  <c r="N146" i="33"/>
  <c r="N34" i="56"/>
  <c r="H145" i="33"/>
  <c r="H33" i="56"/>
  <c r="H141" i="33"/>
  <c r="H29" i="56"/>
  <c r="H140" i="33"/>
  <c r="H28" i="56"/>
  <c r="E13" i="13"/>
  <c r="N138" i="33"/>
  <c r="N26" i="56"/>
  <c r="I145" i="33"/>
  <c r="I33" i="56"/>
  <c r="I142" i="33"/>
  <c r="I30" i="56"/>
  <c r="I134" i="34"/>
  <c r="I22" i="56" s="1"/>
  <c r="H134" i="33"/>
  <c r="H133" i="34"/>
  <c r="H21" i="56" s="1"/>
  <c r="I86" i="34"/>
  <c r="H86" i="33"/>
  <c r="J95" i="34"/>
  <c r="I95" i="33"/>
  <c r="I138" i="34"/>
  <c r="H138" i="33"/>
  <c r="H110" i="33"/>
  <c r="I110" i="34"/>
  <c r="I63" i="34"/>
  <c r="H63" i="33"/>
  <c r="W72" i="34"/>
  <c r="V72" i="33"/>
  <c r="H123" i="34"/>
  <c r="G123" i="33"/>
  <c r="K60" i="34"/>
  <c r="J60" i="33"/>
  <c r="H139" i="34"/>
  <c r="H27" i="56" s="1"/>
  <c r="G139" i="33"/>
  <c r="J100" i="34"/>
  <c r="I100" i="33"/>
  <c r="I57" i="34"/>
  <c r="H57" i="33"/>
  <c r="I122" i="34"/>
  <c r="H122" i="33"/>
  <c r="I143" i="34"/>
  <c r="I31" i="56" s="1"/>
  <c r="H143" i="33"/>
  <c r="N75" i="34"/>
  <c r="N75" i="33" s="1"/>
  <c r="M75" i="33"/>
  <c r="H76" i="34"/>
  <c r="G76" i="33"/>
  <c r="M139" i="34"/>
  <c r="M27" i="56" s="1"/>
  <c r="L139" i="33"/>
  <c r="I75" i="34"/>
  <c r="H75" i="33"/>
  <c r="H119" i="34"/>
  <c r="G119" i="33"/>
  <c r="U147" i="34"/>
  <c r="U35" i="56" s="1"/>
  <c r="T147" i="33"/>
  <c r="I107" i="34"/>
  <c r="H107" i="33"/>
  <c r="I132" i="34"/>
  <c r="I20" i="56" s="1"/>
  <c r="H132" i="33"/>
  <c r="I89" i="34"/>
  <c r="H89" i="33"/>
  <c r="I120" i="34"/>
  <c r="H120" i="33"/>
  <c r="J92" i="34"/>
  <c r="I92" i="33"/>
  <c r="H137" i="34"/>
  <c r="H25" i="56" s="1"/>
  <c r="G137" i="33"/>
  <c r="L62" i="34"/>
  <c r="K62" i="33"/>
  <c r="J93" i="34"/>
  <c r="I93" i="33"/>
  <c r="J67" i="34"/>
  <c r="I67" i="33"/>
  <c r="K114" i="34"/>
  <c r="J114" i="33"/>
  <c r="J61" i="34"/>
  <c r="I61" i="33"/>
  <c r="W71" i="34"/>
  <c r="V71" i="33"/>
  <c r="K98" i="34"/>
  <c r="J98" i="33"/>
  <c r="H148" i="34"/>
  <c r="H36" i="56" s="1"/>
  <c r="G148" i="33"/>
  <c r="K124" i="34"/>
  <c r="J124" i="33"/>
  <c r="J74" i="34"/>
  <c r="I74" i="33"/>
  <c r="K88" i="34"/>
  <c r="J88" i="33"/>
  <c r="J96" i="34"/>
  <c r="I96" i="33"/>
  <c r="H58" i="34"/>
  <c r="G58" i="33"/>
  <c r="I91" i="34"/>
  <c r="I91" i="33" s="1"/>
  <c r="H91" i="33"/>
  <c r="I118" i="34"/>
  <c r="H118" i="33"/>
  <c r="H144" i="34"/>
  <c r="H32" i="56" s="1"/>
  <c r="G144" i="33"/>
  <c r="I82" i="34"/>
  <c r="H82" i="33"/>
  <c r="J99" i="34"/>
  <c r="I99" i="33"/>
  <c r="M66" i="34"/>
  <c r="L66" i="33"/>
  <c r="S146" i="34"/>
  <c r="S34" i="56" s="1"/>
  <c r="R146" i="33"/>
  <c r="I108" i="33"/>
  <c r="J108" i="34"/>
  <c r="H151" i="34"/>
  <c r="H39" i="56" s="1"/>
  <c r="G151" i="33"/>
  <c r="I101" i="34"/>
  <c r="I101" i="33" s="1"/>
  <c r="H101" i="33"/>
  <c r="H125" i="34"/>
  <c r="G125" i="33"/>
  <c r="I90" i="34"/>
  <c r="I90" i="33" s="1"/>
  <c r="H90" i="33"/>
  <c r="M90" i="33"/>
  <c r="N90" i="34"/>
  <c r="I149" i="34"/>
  <c r="I37" i="56" s="1"/>
  <c r="H149" i="33"/>
  <c r="K150" i="34"/>
  <c r="K38" i="56" s="1"/>
  <c r="J150" i="33"/>
  <c r="T69" i="34"/>
  <c r="S69" i="33"/>
  <c r="H115" i="34"/>
  <c r="G115" i="33"/>
  <c r="V70" i="34"/>
  <c r="U70" i="33"/>
  <c r="I109" i="34"/>
  <c r="H109" i="33"/>
  <c r="I116" i="34"/>
  <c r="H116" i="33"/>
  <c r="I146" i="34"/>
  <c r="I34" i="56" s="1"/>
  <c r="H146" i="33"/>
  <c r="I87" i="34"/>
  <c r="H87" i="33"/>
  <c r="I136" i="33"/>
  <c r="J136" i="34"/>
  <c r="J24" i="56" s="1"/>
  <c r="S68" i="34"/>
  <c r="S68" i="33" s="1"/>
  <c r="J121" i="34"/>
  <c r="J121" i="33" s="1"/>
  <c r="J69" i="34"/>
  <c r="J69" i="33" s="1"/>
  <c r="I84" i="34"/>
  <c r="I84" i="33" s="1"/>
  <c r="L101" i="34"/>
  <c r="L101" i="33" s="1"/>
  <c r="V148" i="34"/>
  <c r="I140" i="34"/>
  <c r="T67" i="34"/>
  <c r="T67" i="33" s="1"/>
  <c r="E22" i="34"/>
  <c r="J71" i="34"/>
  <c r="J71" i="33" s="1"/>
  <c r="H126" i="34"/>
  <c r="H126" i="33" s="1"/>
  <c r="F102" i="33"/>
  <c r="F20" i="33" s="1"/>
  <c r="F20" i="34" s="1"/>
  <c r="K111" i="34"/>
  <c r="K111" i="33" s="1"/>
  <c r="I147" i="34"/>
  <c r="H65" i="34"/>
  <c r="H65" i="33" s="1"/>
  <c r="L70" i="34"/>
  <c r="L70" i="33" s="1"/>
  <c r="J73" i="34"/>
  <c r="J73" i="33" s="1"/>
  <c r="I141" i="34"/>
  <c r="I68" i="34"/>
  <c r="I68" i="33" s="1"/>
  <c r="I72" i="34"/>
  <c r="I72" i="33" s="1"/>
  <c r="J142" i="34"/>
  <c r="F77" i="33"/>
  <c r="F19" i="33" s="1"/>
  <c r="F19" i="34" s="1"/>
  <c r="F152" i="33"/>
  <c r="F22" i="33" s="1"/>
  <c r="F42" i="6" s="1"/>
  <c r="J83" i="34"/>
  <c r="J83" i="33" s="1"/>
  <c r="N64" i="34"/>
  <c r="N64" i="33" s="1"/>
  <c r="H59" i="34"/>
  <c r="H59" i="33" s="1"/>
  <c r="H97" i="34"/>
  <c r="H97" i="33" s="1"/>
  <c r="I113" i="34"/>
  <c r="I113" i="33" s="1"/>
  <c r="K135" i="34"/>
  <c r="F127" i="33"/>
  <c r="F21" i="33" s="1"/>
  <c r="F21" i="34" s="1"/>
  <c r="N76" i="34"/>
  <c r="N76" i="33" s="1"/>
  <c r="L91" i="34"/>
  <c r="L91" i="33" s="1"/>
  <c r="O138" i="34"/>
  <c r="I112" i="34"/>
  <c r="I112" i="33" s="1"/>
  <c r="H117" i="34"/>
  <c r="H117" i="33" s="1"/>
  <c r="J145" i="34"/>
  <c r="E23" i="33"/>
  <c r="I94" i="34"/>
  <c r="I94" i="33" s="1"/>
  <c r="J85" i="34"/>
  <c r="J85" i="33" s="1"/>
  <c r="W46" i="34"/>
  <c r="W46" i="33" s="1"/>
  <c r="H44" i="34"/>
  <c r="H44" i="33" s="1"/>
  <c r="I49" i="34"/>
  <c r="I49" i="33" s="1"/>
  <c r="T44" i="34"/>
  <c r="T44" i="33" s="1"/>
  <c r="I46" i="34"/>
  <c r="I46" i="33" s="1"/>
  <c r="P39" i="34"/>
  <c r="P39" i="33" s="1"/>
  <c r="W47" i="34"/>
  <c r="W47" i="33" s="1"/>
  <c r="S42" i="34"/>
  <c r="S42" i="33" s="1"/>
  <c r="J34" i="34"/>
  <c r="J34" i="33" s="1"/>
  <c r="H43" i="34"/>
  <c r="H43" i="33" s="1"/>
  <c r="H41" i="34"/>
  <c r="H41" i="33" s="1"/>
  <c r="J35" i="34"/>
  <c r="J35" i="33" s="1"/>
  <c r="U45" i="34"/>
  <c r="U45" i="33" s="1"/>
  <c r="Q41" i="34"/>
  <c r="Q41" i="33" s="1"/>
  <c r="I32" i="34"/>
  <c r="I32" i="33" s="1"/>
  <c r="F52" i="33"/>
  <c r="F18" i="33" s="1"/>
  <c r="I45" i="34"/>
  <c r="I45" i="33" s="1"/>
  <c r="E18" i="34"/>
  <c r="S43" i="34"/>
  <c r="S43" i="33" s="1"/>
  <c r="I42" i="34"/>
  <c r="I42" i="33" s="1"/>
  <c r="N38" i="34"/>
  <c r="N38" i="33" s="1"/>
  <c r="J36" i="34"/>
  <c r="J36" i="33" s="1"/>
  <c r="Q40" i="34"/>
  <c r="Q40" i="33" s="1"/>
  <c r="M37" i="34"/>
  <c r="M37" i="33" s="1"/>
  <c r="I33" i="34"/>
  <c r="I33" i="33" s="1"/>
  <c r="H39" i="34"/>
  <c r="H39" i="33" s="1"/>
  <c r="D10" i="33"/>
  <c r="G13" i="13" l="1"/>
  <c r="G26" i="30"/>
  <c r="G28" i="30"/>
  <c r="F28" i="30"/>
  <c r="F26" i="30"/>
  <c r="F27" i="30"/>
  <c r="H40" i="56"/>
  <c r="H25" i="30" s="1"/>
  <c r="J145" i="33"/>
  <c r="J33" i="56"/>
  <c r="I140" i="33"/>
  <c r="I28" i="56"/>
  <c r="I138" i="33"/>
  <c r="I26" i="56"/>
  <c r="I141" i="33"/>
  <c r="I29" i="56"/>
  <c r="I147" i="33"/>
  <c r="I35" i="56"/>
  <c r="V148" i="33"/>
  <c r="V36" i="56"/>
  <c r="O138" i="33"/>
  <c r="O26" i="56"/>
  <c r="K135" i="33"/>
  <c r="K23" i="56"/>
  <c r="J142" i="33"/>
  <c r="J30" i="56"/>
  <c r="F13" i="13"/>
  <c r="J108" i="33"/>
  <c r="K108" i="34"/>
  <c r="J110" i="34"/>
  <c r="I110" i="33"/>
  <c r="J87" i="34"/>
  <c r="I87" i="33"/>
  <c r="J116" i="34"/>
  <c r="I116" i="33"/>
  <c r="W70" i="34"/>
  <c r="V70" i="33"/>
  <c r="U69" i="34"/>
  <c r="T69" i="33"/>
  <c r="J149" i="34"/>
  <c r="J37" i="56" s="1"/>
  <c r="I149" i="33"/>
  <c r="N66" i="34"/>
  <c r="M66" i="33"/>
  <c r="J82" i="34"/>
  <c r="I82" i="33"/>
  <c r="J118" i="34"/>
  <c r="I118" i="33"/>
  <c r="I58" i="34"/>
  <c r="H58" i="33"/>
  <c r="K88" i="33"/>
  <c r="L88" i="34"/>
  <c r="L124" i="34"/>
  <c r="K124" i="33"/>
  <c r="L98" i="34"/>
  <c r="K98" i="33"/>
  <c r="J61" i="33"/>
  <c r="K61" i="34"/>
  <c r="K67" i="34"/>
  <c r="J67" i="33"/>
  <c r="M62" i="34"/>
  <c r="L62" i="33"/>
  <c r="K92" i="34"/>
  <c r="J92" i="33"/>
  <c r="J89" i="34"/>
  <c r="I89" i="33"/>
  <c r="J107" i="34"/>
  <c r="I107" i="33"/>
  <c r="I119" i="34"/>
  <c r="H119" i="33"/>
  <c r="N139" i="34"/>
  <c r="N27" i="56" s="1"/>
  <c r="M139" i="33"/>
  <c r="J122" i="34"/>
  <c r="I122" i="33"/>
  <c r="K100" i="34"/>
  <c r="J100" i="33"/>
  <c r="L60" i="34"/>
  <c r="K60" i="33"/>
  <c r="X72" i="34"/>
  <c r="X72" i="33" s="1"/>
  <c r="W72" i="33"/>
  <c r="K95" i="34"/>
  <c r="J95" i="33"/>
  <c r="I133" i="34"/>
  <c r="I21" i="56" s="1"/>
  <c r="K136" i="34"/>
  <c r="K24" i="56" s="1"/>
  <c r="J136" i="33"/>
  <c r="O90" i="34"/>
  <c r="N90" i="33"/>
  <c r="J146" i="34"/>
  <c r="I146" i="33"/>
  <c r="J109" i="34"/>
  <c r="I109" i="33"/>
  <c r="I115" i="34"/>
  <c r="H115" i="33"/>
  <c r="L150" i="34"/>
  <c r="L38" i="56" s="1"/>
  <c r="K150" i="33"/>
  <c r="I125" i="34"/>
  <c r="H125" i="33"/>
  <c r="I151" i="34"/>
  <c r="I39" i="56" s="1"/>
  <c r="H151" i="33"/>
  <c r="S146" i="33"/>
  <c r="T146" i="34"/>
  <c r="T34" i="56" s="1"/>
  <c r="K99" i="34"/>
  <c r="J99" i="33"/>
  <c r="I144" i="34"/>
  <c r="I32" i="56" s="1"/>
  <c r="H144" i="33"/>
  <c r="K96" i="34"/>
  <c r="J96" i="33"/>
  <c r="K74" i="34"/>
  <c r="J74" i="33"/>
  <c r="I148" i="34"/>
  <c r="I36" i="56" s="1"/>
  <c r="H148" i="33"/>
  <c r="X71" i="34"/>
  <c r="X71" i="33" s="1"/>
  <c r="W71" i="33"/>
  <c r="L114" i="34"/>
  <c r="K114" i="33"/>
  <c r="K93" i="34"/>
  <c r="J93" i="33"/>
  <c r="I137" i="34"/>
  <c r="I25" i="56" s="1"/>
  <c r="H137" i="33"/>
  <c r="J120" i="34"/>
  <c r="I120" i="33"/>
  <c r="J132" i="34"/>
  <c r="J20" i="56" s="1"/>
  <c r="I132" i="33"/>
  <c r="V147" i="34"/>
  <c r="V35" i="56" s="1"/>
  <c r="U147" i="33"/>
  <c r="J75" i="34"/>
  <c r="I75" i="33"/>
  <c r="I76" i="34"/>
  <c r="H76" i="33"/>
  <c r="J143" i="34"/>
  <c r="J31" i="56" s="1"/>
  <c r="I143" i="33"/>
  <c r="J57" i="34"/>
  <c r="I57" i="33"/>
  <c r="I139" i="34"/>
  <c r="H139" i="33"/>
  <c r="I123" i="34"/>
  <c r="H123" i="33"/>
  <c r="J63" i="34"/>
  <c r="I63" i="33"/>
  <c r="J86" i="34"/>
  <c r="I86" i="33"/>
  <c r="J134" i="34"/>
  <c r="J22" i="56" s="1"/>
  <c r="I134" i="33"/>
  <c r="E23" i="34"/>
  <c r="G102" i="33"/>
  <c r="G20" i="33" s="1"/>
  <c r="G20" i="34" s="1"/>
  <c r="W148" i="34"/>
  <c r="M101" i="34"/>
  <c r="M101" i="33" s="1"/>
  <c r="J84" i="34"/>
  <c r="J84" i="33" s="1"/>
  <c r="K69" i="34"/>
  <c r="K69" i="33" s="1"/>
  <c r="K121" i="34"/>
  <c r="K121" i="33" s="1"/>
  <c r="T68" i="34"/>
  <c r="T68" i="33" s="1"/>
  <c r="I126" i="34"/>
  <c r="I126" i="33" s="1"/>
  <c r="K142" i="34"/>
  <c r="J68" i="34"/>
  <c r="J68" i="33" s="1"/>
  <c r="J141" i="34"/>
  <c r="M70" i="34"/>
  <c r="M70" i="33" s="1"/>
  <c r="J147" i="34"/>
  <c r="J140" i="34"/>
  <c r="L111" i="34"/>
  <c r="L111" i="33" s="1"/>
  <c r="K71" i="34"/>
  <c r="K71" i="33" s="1"/>
  <c r="J72" i="34"/>
  <c r="J72" i="33" s="1"/>
  <c r="K73" i="34"/>
  <c r="K73" i="33" s="1"/>
  <c r="I65" i="34"/>
  <c r="I65" i="33" s="1"/>
  <c r="U67" i="34"/>
  <c r="U67" i="33" s="1"/>
  <c r="G127" i="33"/>
  <c r="G21" i="33" s="1"/>
  <c r="G21" i="34" s="1"/>
  <c r="F22" i="34"/>
  <c r="G77" i="33"/>
  <c r="G19" i="33" s="1"/>
  <c r="G19" i="34" s="1"/>
  <c r="L135" i="34"/>
  <c r="J113" i="34"/>
  <c r="J113" i="33" s="1"/>
  <c r="I97" i="34"/>
  <c r="I97" i="33" s="1"/>
  <c r="O64" i="34"/>
  <c r="O64" i="33" s="1"/>
  <c r="I117" i="34"/>
  <c r="I117" i="33" s="1"/>
  <c r="J112" i="34"/>
  <c r="J112" i="33" s="1"/>
  <c r="M91" i="34"/>
  <c r="M91" i="33" s="1"/>
  <c r="I59" i="34"/>
  <c r="I59" i="33" s="1"/>
  <c r="K83" i="34"/>
  <c r="K83" i="33" s="1"/>
  <c r="K145" i="34"/>
  <c r="P138" i="34"/>
  <c r="G52" i="33"/>
  <c r="G18" i="33" s="1"/>
  <c r="G18" i="34" s="1"/>
  <c r="J94" i="34"/>
  <c r="J94" i="33" s="1"/>
  <c r="K85" i="34"/>
  <c r="K85" i="33" s="1"/>
  <c r="R40" i="34"/>
  <c r="R40" i="33" s="1"/>
  <c r="O38" i="34"/>
  <c r="O38" i="33" s="1"/>
  <c r="T43" i="34"/>
  <c r="T43" i="33" s="1"/>
  <c r="J32" i="34"/>
  <c r="J32" i="33" s="1"/>
  <c r="R41" i="34"/>
  <c r="R41" i="33" s="1"/>
  <c r="I41" i="34"/>
  <c r="I41" i="33" s="1"/>
  <c r="K36" i="34"/>
  <c r="K36" i="33" s="1"/>
  <c r="F18" i="34"/>
  <c r="T42" i="34"/>
  <c r="T42" i="33" s="1"/>
  <c r="Q39" i="34"/>
  <c r="Q39" i="33" s="1"/>
  <c r="I39" i="34"/>
  <c r="I39" i="33" s="1"/>
  <c r="J33" i="34"/>
  <c r="J33" i="33" s="1"/>
  <c r="N37" i="34"/>
  <c r="N37" i="33" s="1"/>
  <c r="V45" i="34"/>
  <c r="V45" i="33" s="1"/>
  <c r="K35" i="34"/>
  <c r="K35" i="33" s="1"/>
  <c r="U44" i="34"/>
  <c r="U44" i="33" s="1"/>
  <c r="I44" i="34"/>
  <c r="I44" i="33" s="1"/>
  <c r="I43" i="34"/>
  <c r="I43" i="33" s="1"/>
  <c r="K34" i="34"/>
  <c r="K34" i="33" s="1"/>
  <c r="X47" i="34"/>
  <c r="X47" i="33" s="1"/>
  <c r="X46" i="34"/>
  <c r="X46" i="33" s="1"/>
  <c r="D10" i="34"/>
  <c r="H28" i="30" l="1"/>
  <c r="H26" i="30"/>
  <c r="H27" i="30"/>
  <c r="H13" i="13"/>
  <c r="L135" i="33"/>
  <c r="L23" i="56"/>
  <c r="J146" i="33"/>
  <c r="J34" i="56"/>
  <c r="J141" i="33"/>
  <c r="J29" i="56"/>
  <c r="P138" i="33"/>
  <c r="P26" i="56"/>
  <c r="J140" i="33"/>
  <c r="J28" i="56"/>
  <c r="W148" i="33"/>
  <c r="W36" i="56"/>
  <c r="I139" i="33"/>
  <c r="I27" i="56"/>
  <c r="I40" i="56" s="1"/>
  <c r="I25" i="30" s="1"/>
  <c r="K145" i="33"/>
  <c r="K33" i="56"/>
  <c r="J147" i="33"/>
  <c r="J35" i="56"/>
  <c r="K142" i="33"/>
  <c r="K30" i="56"/>
  <c r="L88" i="33"/>
  <c r="M88" i="34"/>
  <c r="K134" i="34"/>
  <c r="K22" i="56" s="1"/>
  <c r="J134" i="33"/>
  <c r="K63" i="34"/>
  <c r="J63" i="33"/>
  <c r="K143" i="34"/>
  <c r="K31" i="56" s="1"/>
  <c r="J143" i="33"/>
  <c r="K75" i="34"/>
  <c r="K75" i="33" s="1"/>
  <c r="J75" i="33"/>
  <c r="K132" i="34"/>
  <c r="K20" i="56" s="1"/>
  <c r="J132" i="33"/>
  <c r="J137" i="34"/>
  <c r="J25" i="56" s="1"/>
  <c r="I137" i="33"/>
  <c r="L114" i="33"/>
  <c r="M114" i="34"/>
  <c r="J148" i="34"/>
  <c r="J36" i="56" s="1"/>
  <c r="I148" i="33"/>
  <c r="L96" i="34"/>
  <c r="K96" i="33"/>
  <c r="L99" i="34"/>
  <c r="K99" i="33"/>
  <c r="J151" i="34"/>
  <c r="J39" i="56" s="1"/>
  <c r="I151" i="33"/>
  <c r="M150" i="34"/>
  <c r="M38" i="56" s="1"/>
  <c r="L150" i="33"/>
  <c r="K109" i="34"/>
  <c r="J109" i="33"/>
  <c r="O90" i="33"/>
  <c r="P90" i="34"/>
  <c r="J133" i="34"/>
  <c r="J21" i="56" s="1"/>
  <c r="L100" i="34"/>
  <c r="K100" i="33"/>
  <c r="O139" i="34"/>
  <c r="O27" i="56" s="1"/>
  <c r="N139" i="33"/>
  <c r="K107" i="34"/>
  <c r="J107" i="33"/>
  <c r="L92" i="34"/>
  <c r="K92" i="33"/>
  <c r="L67" i="34"/>
  <c r="K67" i="33"/>
  <c r="M98" i="34"/>
  <c r="L98" i="33"/>
  <c r="K118" i="34"/>
  <c r="J118" i="33"/>
  <c r="N66" i="33"/>
  <c r="O66" i="34"/>
  <c r="V69" i="34"/>
  <c r="U69" i="33"/>
  <c r="K116" i="34"/>
  <c r="J116" i="33"/>
  <c r="K110" i="34"/>
  <c r="J110" i="33"/>
  <c r="U146" i="34"/>
  <c r="U34" i="56" s="1"/>
  <c r="T146" i="33"/>
  <c r="K61" i="33"/>
  <c r="L61" i="34"/>
  <c r="K108" i="33"/>
  <c r="L108" i="34"/>
  <c r="K86" i="34"/>
  <c r="J86" i="33"/>
  <c r="J123" i="34"/>
  <c r="I123" i="33"/>
  <c r="K57" i="34"/>
  <c r="J57" i="33"/>
  <c r="J76" i="34"/>
  <c r="I76" i="33"/>
  <c r="W147" i="34"/>
  <c r="W35" i="56" s="1"/>
  <c r="V147" i="33"/>
  <c r="K120" i="34"/>
  <c r="J120" i="33"/>
  <c r="L93" i="34"/>
  <c r="K93" i="33"/>
  <c r="L74" i="34"/>
  <c r="K74" i="33"/>
  <c r="J144" i="34"/>
  <c r="J32" i="56" s="1"/>
  <c r="I144" i="33"/>
  <c r="J125" i="34"/>
  <c r="I125" i="33"/>
  <c r="J115" i="34"/>
  <c r="I115" i="33"/>
  <c r="K136" i="33"/>
  <c r="L136" i="34"/>
  <c r="L24" i="56" s="1"/>
  <c r="L95" i="34"/>
  <c r="K95" i="33"/>
  <c r="M60" i="34"/>
  <c r="L60" i="33"/>
  <c r="K122" i="34"/>
  <c r="J122" i="33"/>
  <c r="J119" i="34"/>
  <c r="I119" i="33"/>
  <c r="K89" i="34"/>
  <c r="J89" i="33"/>
  <c r="N62" i="34"/>
  <c r="M62" i="33"/>
  <c r="M124" i="34"/>
  <c r="L124" i="33"/>
  <c r="J58" i="34"/>
  <c r="I58" i="33"/>
  <c r="K82" i="34"/>
  <c r="J82" i="33"/>
  <c r="K149" i="34"/>
  <c r="K37" i="56" s="1"/>
  <c r="J149" i="33"/>
  <c r="X70" i="34"/>
  <c r="X70" i="33" s="1"/>
  <c r="W70" i="33"/>
  <c r="J87" i="33"/>
  <c r="K87" i="34"/>
  <c r="K84" i="34"/>
  <c r="K84" i="33" s="1"/>
  <c r="L121" i="34"/>
  <c r="L121" i="33" s="1"/>
  <c r="L69" i="34"/>
  <c r="L69" i="33" s="1"/>
  <c r="N101" i="34"/>
  <c r="N101" i="33" s="1"/>
  <c r="X148" i="34"/>
  <c r="U68" i="34"/>
  <c r="U68" i="33" s="1"/>
  <c r="H102" i="33"/>
  <c r="H20" i="33" s="1"/>
  <c r="H20" i="34" s="1"/>
  <c r="J65" i="34"/>
  <c r="J65" i="33" s="1"/>
  <c r="M111" i="34"/>
  <c r="M111" i="33" s="1"/>
  <c r="L71" i="34"/>
  <c r="L71" i="33" s="1"/>
  <c r="K147" i="34"/>
  <c r="N70" i="34"/>
  <c r="N70" i="33" s="1"/>
  <c r="K141" i="34"/>
  <c r="K72" i="34"/>
  <c r="K72" i="33" s="1"/>
  <c r="V67" i="34"/>
  <c r="V67" i="33" s="1"/>
  <c r="L73" i="34"/>
  <c r="L73" i="33" s="1"/>
  <c r="K140" i="34"/>
  <c r="K68" i="34"/>
  <c r="K68" i="33" s="1"/>
  <c r="L142" i="34"/>
  <c r="J126" i="34"/>
  <c r="J126" i="33" s="1"/>
  <c r="Q52" i="33"/>
  <c r="Q18" i="33" s="1"/>
  <c r="Q18" i="34" s="1"/>
  <c r="H127" i="33"/>
  <c r="H21" i="33" s="1"/>
  <c r="H21" i="34" s="1"/>
  <c r="L145" i="34"/>
  <c r="L83" i="34"/>
  <c r="L83" i="33" s="1"/>
  <c r="K112" i="34"/>
  <c r="K112" i="33" s="1"/>
  <c r="J117" i="34"/>
  <c r="J117" i="33" s="1"/>
  <c r="K113" i="34"/>
  <c r="K113" i="33" s="1"/>
  <c r="H77" i="33"/>
  <c r="H19" i="33" s="1"/>
  <c r="H19" i="34" s="1"/>
  <c r="Q138" i="34"/>
  <c r="J59" i="34"/>
  <c r="J59" i="33" s="1"/>
  <c r="N91" i="34"/>
  <c r="N91" i="33" s="1"/>
  <c r="P64" i="34"/>
  <c r="P64" i="33" s="1"/>
  <c r="J97" i="34"/>
  <c r="J97" i="33" s="1"/>
  <c r="M135" i="34"/>
  <c r="L85" i="34"/>
  <c r="L85" i="33" s="1"/>
  <c r="K94" i="34"/>
  <c r="K94" i="33" s="1"/>
  <c r="V44" i="34"/>
  <c r="V44" i="33" s="1"/>
  <c r="X52" i="33"/>
  <c r="X18" i="33" s="1"/>
  <c r="H52" i="33"/>
  <c r="H18" i="33" s="1"/>
  <c r="K33" i="34"/>
  <c r="K33" i="33" s="1"/>
  <c r="J52" i="33"/>
  <c r="J18" i="33" s="1"/>
  <c r="I52" i="33"/>
  <c r="I18" i="33" s="1"/>
  <c r="W45" i="34"/>
  <c r="W45" i="33" s="1"/>
  <c r="U43" i="34"/>
  <c r="U43" i="33" s="1"/>
  <c r="T52" i="33"/>
  <c r="T18" i="33" s="1"/>
  <c r="L34" i="34"/>
  <c r="L34" i="33" s="1"/>
  <c r="O37" i="34"/>
  <c r="O37" i="33" s="1"/>
  <c r="L35" i="34"/>
  <c r="L35" i="33" s="1"/>
  <c r="L36" i="34"/>
  <c r="L36" i="33" s="1"/>
  <c r="S41" i="34"/>
  <c r="S41" i="33" s="1"/>
  <c r="R52" i="33"/>
  <c r="R18" i="33" s="1"/>
  <c r="P38" i="34"/>
  <c r="P38" i="33" s="1"/>
  <c r="X25" i="13"/>
  <c r="X23" i="31" s="1"/>
  <c r="W25" i="13"/>
  <c r="W23" i="31" s="1"/>
  <c r="V25" i="13"/>
  <c r="V23" i="31" s="1"/>
  <c r="U25" i="13"/>
  <c r="U23" i="31" s="1"/>
  <c r="T25" i="13"/>
  <c r="T23" i="31" s="1"/>
  <c r="S25" i="13"/>
  <c r="S23" i="31" s="1"/>
  <c r="R25" i="13"/>
  <c r="R23" i="31" s="1"/>
  <c r="Q25" i="13"/>
  <c r="Q23" i="31" s="1"/>
  <c r="P25" i="13"/>
  <c r="P23" i="31" s="1"/>
  <c r="O25" i="13"/>
  <c r="O23" i="31" s="1"/>
  <c r="N25" i="13"/>
  <c r="N23" i="31" s="1"/>
  <c r="M25" i="13"/>
  <c r="M23" i="31" s="1"/>
  <c r="L25" i="13"/>
  <c r="L23" i="31" s="1"/>
  <c r="K25" i="13"/>
  <c r="J25" i="13"/>
  <c r="J23" i="31" s="1"/>
  <c r="I25" i="13"/>
  <c r="I23" i="31" s="1"/>
  <c r="H25" i="13"/>
  <c r="H23" i="31" s="1"/>
  <c r="G25" i="13"/>
  <c r="G23" i="31" s="1"/>
  <c r="F25" i="13"/>
  <c r="F23" i="31" s="1"/>
  <c r="E26" i="13"/>
  <c r="Y35" i="6"/>
  <c r="Y34" i="6" s="1"/>
  <c r="E25" i="13"/>
  <c r="E23" i="31" s="1"/>
  <c r="Y17" i="6"/>
  <c r="Y20" i="6"/>
  <c r="I27" i="30" l="1"/>
  <c r="I28" i="30"/>
  <c r="I26" i="30"/>
  <c r="J40" i="56"/>
  <c r="I13" i="13"/>
  <c r="L145" i="33"/>
  <c r="L33" i="56"/>
  <c r="L142" i="33"/>
  <c r="L30" i="56"/>
  <c r="K147" i="33"/>
  <c r="K35" i="56"/>
  <c r="M135" i="33"/>
  <c r="M23" i="56"/>
  <c r="Q138" i="33"/>
  <c r="Q26" i="56"/>
  <c r="K140" i="33"/>
  <c r="K28" i="56"/>
  <c r="K141" i="33"/>
  <c r="K29" i="56"/>
  <c r="X148" i="33"/>
  <c r="X36" i="56"/>
  <c r="L87" i="34"/>
  <c r="K87" i="33"/>
  <c r="L136" i="33"/>
  <c r="M136" i="34"/>
  <c r="M24" i="56" s="1"/>
  <c r="L108" i="33"/>
  <c r="M108" i="34"/>
  <c r="P66" i="34"/>
  <c r="O66" i="33"/>
  <c r="N114" i="34"/>
  <c r="M114" i="33"/>
  <c r="L149" i="34"/>
  <c r="L37" i="56" s="1"/>
  <c r="K149" i="33"/>
  <c r="K58" i="34"/>
  <c r="J58" i="33"/>
  <c r="O62" i="34"/>
  <c r="N62" i="33"/>
  <c r="K119" i="34"/>
  <c r="J119" i="33"/>
  <c r="N60" i="34"/>
  <c r="M60" i="33"/>
  <c r="K125" i="34"/>
  <c r="J125" i="33"/>
  <c r="M74" i="34"/>
  <c r="L74" i="33"/>
  <c r="L120" i="34"/>
  <c r="K120" i="33"/>
  <c r="K76" i="34"/>
  <c r="K76" i="33" s="1"/>
  <c r="J76" i="33"/>
  <c r="K123" i="34"/>
  <c r="J123" i="33"/>
  <c r="V146" i="34"/>
  <c r="V34" i="56" s="1"/>
  <c r="U146" i="33"/>
  <c r="L116" i="34"/>
  <c r="K116" i="33"/>
  <c r="N98" i="34"/>
  <c r="M98" i="33"/>
  <c r="M92" i="34"/>
  <c r="L92" i="33"/>
  <c r="P139" i="34"/>
  <c r="P27" i="56" s="1"/>
  <c r="O139" i="33"/>
  <c r="K133" i="34"/>
  <c r="K21" i="56" s="1"/>
  <c r="L109" i="34"/>
  <c r="K109" i="33"/>
  <c r="K151" i="34"/>
  <c r="K39" i="56" s="1"/>
  <c r="J151" i="33"/>
  <c r="M96" i="34"/>
  <c r="L96" i="33"/>
  <c r="L132" i="34"/>
  <c r="L20" i="56" s="1"/>
  <c r="K132" i="33"/>
  <c r="L143" i="34"/>
  <c r="L31" i="56" s="1"/>
  <c r="K143" i="33"/>
  <c r="L134" i="34"/>
  <c r="L22" i="56" s="1"/>
  <c r="K134" i="33"/>
  <c r="L61" i="33"/>
  <c r="M61" i="34"/>
  <c r="Q90" i="34"/>
  <c r="P90" i="33"/>
  <c r="M88" i="33"/>
  <c r="N88" i="34"/>
  <c r="L82" i="34"/>
  <c r="K82" i="33"/>
  <c r="N124" i="34"/>
  <c r="M124" i="33"/>
  <c r="L89" i="34"/>
  <c r="K89" i="33"/>
  <c r="L122" i="34"/>
  <c r="K122" i="33"/>
  <c r="M95" i="34"/>
  <c r="L95" i="33"/>
  <c r="K115" i="34"/>
  <c r="J115" i="33"/>
  <c r="K144" i="34"/>
  <c r="K32" i="56" s="1"/>
  <c r="J144" i="33"/>
  <c r="M93" i="34"/>
  <c r="L93" i="33"/>
  <c r="X147" i="34"/>
  <c r="W147" i="33"/>
  <c r="L57" i="34"/>
  <c r="K57" i="33"/>
  <c r="L86" i="34"/>
  <c r="K86" i="33"/>
  <c r="K110" i="33"/>
  <c r="L110" i="34"/>
  <c r="V69" i="33"/>
  <c r="W69" i="34"/>
  <c r="L118" i="34"/>
  <c r="K118" i="33"/>
  <c r="M67" i="34"/>
  <c r="L67" i="33"/>
  <c r="L107" i="34"/>
  <c r="K107" i="33"/>
  <c r="M100" i="34"/>
  <c r="L100" i="33"/>
  <c r="N150" i="34"/>
  <c r="N38" i="56" s="1"/>
  <c r="M150" i="33"/>
  <c r="M99" i="34"/>
  <c r="L99" i="33"/>
  <c r="K148" i="34"/>
  <c r="K36" i="56" s="1"/>
  <c r="J148" i="33"/>
  <c r="K137" i="34"/>
  <c r="K25" i="56" s="1"/>
  <c r="J137" i="33"/>
  <c r="K63" i="33"/>
  <c r="L63" i="34"/>
  <c r="I102" i="33"/>
  <c r="I20" i="33" s="1"/>
  <c r="I20" i="34" s="1"/>
  <c r="O101" i="34"/>
  <c r="O101" i="33" s="1"/>
  <c r="M121" i="34"/>
  <c r="M121" i="33" s="1"/>
  <c r="V68" i="34"/>
  <c r="V68" i="33" s="1"/>
  <c r="M69" i="34"/>
  <c r="M69" i="33" s="1"/>
  <c r="L84" i="34"/>
  <c r="L84" i="33" s="1"/>
  <c r="K126" i="34"/>
  <c r="K126" i="33" s="1"/>
  <c r="M142" i="34"/>
  <c r="L140" i="34"/>
  <c r="W67" i="34"/>
  <c r="W67" i="33" s="1"/>
  <c r="L72" i="34"/>
  <c r="L72" i="33" s="1"/>
  <c r="L141" i="34"/>
  <c r="L147" i="34"/>
  <c r="M71" i="34"/>
  <c r="M71" i="33" s="1"/>
  <c r="N111" i="34"/>
  <c r="N111" i="33" s="1"/>
  <c r="K65" i="34"/>
  <c r="K65" i="33" s="1"/>
  <c r="L68" i="34"/>
  <c r="L68" i="33" s="1"/>
  <c r="M73" i="34"/>
  <c r="M73" i="33" s="1"/>
  <c r="I77" i="33"/>
  <c r="I19" i="33" s="1"/>
  <c r="I19" i="34" s="1"/>
  <c r="I127" i="33"/>
  <c r="I21" i="33" s="1"/>
  <c r="I21" i="34" s="1"/>
  <c r="L113" i="34"/>
  <c r="L113" i="33" s="1"/>
  <c r="N135" i="34"/>
  <c r="R138" i="34"/>
  <c r="M145" i="34"/>
  <c r="K117" i="34"/>
  <c r="K117" i="33" s="1"/>
  <c r="L112" i="34"/>
  <c r="L112" i="33" s="1"/>
  <c r="K97" i="34"/>
  <c r="K97" i="33" s="1"/>
  <c r="Q64" i="34"/>
  <c r="Q64" i="33" s="1"/>
  <c r="O91" i="34"/>
  <c r="O91" i="33" s="1"/>
  <c r="K59" i="34"/>
  <c r="K59" i="33" s="1"/>
  <c r="M83" i="34"/>
  <c r="M83" i="33" s="1"/>
  <c r="L94" i="34"/>
  <c r="L94" i="33" s="1"/>
  <c r="M85" i="34"/>
  <c r="M85" i="33" s="1"/>
  <c r="J18" i="34"/>
  <c r="X18" i="34"/>
  <c r="T18" i="34"/>
  <c r="M36" i="34"/>
  <c r="M36" i="33" s="1"/>
  <c r="S52" i="33"/>
  <c r="S18" i="33" s="1"/>
  <c r="V52" i="33"/>
  <c r="V18" i="33" s="1"/>
  <c r="O52" i="33"/>
  <c r="O18" i="33" s="1"/>
  <c r="R18" i="34"/>
  <c r="W52" i="33"/>
  <c r="W18" i="33" s="1"/>
  <c r="H18" i="34"/>
  <c r="P52" i="33"/>
  <c r="P18" i="33" s="1"/>
  <c r="M35" i="34"/>
  <c r="M35" i="33" s="1"/>
  <c r="U52" i="33"/>
  <c r="U18" i="33" s="1"/>
  <c r="I18" i="34"/>
  <c r="K52" i="33"/>
  <c r="K18" i="33" s="1"/>
  <c r="K23" i="31"/>
  <c r="Y25" i="13"/>
  <c r="J25" i="30" l="1"/>
  <c r="J13" i="13" s="1"/>
  <c r="K40" i="56"/>
  <c r="K25" i="30" s="1"/>
  <c r="R138" i="33"/>
  <c r="R26" i="56"/>
  <c r="N135" i="33"/>
  <c r="N23" i="56"/>
  <c r="L147" i="33"/>
  <c r="L35" i="56"/>
  <c r="L140" i="33"/>
  <c r="L28" i="56"/>
  <c r="X147" i="33"/>
  <c r="X35" i="56"/>
  <c r="M145" i="33"/>
  <c r="M33" i="56"/>
  <c r="L141" i="33"/>
  <c r="L29" i="56"/>
  <c r="M142" i="33"/>
  <c r="M30" i="56"/>
  <c r="L63" i="33"/>
  <c r="M63" i="34"/>
  <c r="L110" i="33"/>
  <c r="M110" i="34"/>
  <c r="N88" i="33"/>
  <c r="O88" i="34"/>
  <c r="M61" i="33"/>
  <c r="N61" i="34"/>
  <c r="M136" i="33"/>
  <c r="N136" i="34"/>
  <c r="N24" i="56" s="1"/>
  <c r="L148" i="34"/>
  <c r="L36" i="56" s="1"/>
  <c r="K148" i="33"/>
  <c r="O150" i="34"/>
  <c r="O38" i="56" s="1"/>
  <c r="N150" i="33"/>
  <c r="M107" i="34"/>
  <c r="L107" i="33"/>
  <c r="M118" i="34"/>
  <c r="L118" i="33"/>
  <c r="M57" i="34"/>
  <c r="L57" i="33"/>
  <c r="N93" i="34"/>
  <c r="M93" i="33"/>
  <c r="L115" i="34"/>
  <c r="K115" i="33"/>
  <c r="M122" i="34"/>
  <c r="L122" i="33"/>
  <c r="O124" i="34"/>
  <c r="N124" i="33"/>
  <c r="M143" i="34"/>
  <c r="M31" i="56" s="1"/>
  <c r="L143" i="33"/>
  <c r="N96" i="34"/>
  <c r="M96" i="33"/>
  <c r="M109" i="34"/>
  <c r="L109" i="33"/>
  <c r="Q139" i="34"/>
  <c r="Q27" i="56" s="1"/>
  <c r="P139" i="33"/>
  <c r="O98" i="34"/>
  <c r="N98" i="33"/>
  <c r="W146" i="34"/>
  <c r="W34" i="56" s="1"/>
  <c r="V146" i="33"/>
  <c r="N74" i="34"/>
  <c r="N74" i="33" s="1"/>
  <c r="M74" i="33"/>
  <c r="O60" i="34"/>
  <c r="N60" i="33"/>
  <c r="P62" i="34"/>
  <c r="O62" i="33"/>
  <c r="M149" i="34"/>
  <c r="M37" i="56" s="1"/>
  <c r="L149" i="33"/>
  <c r="Q66" i="34"/>
  <c r="P66" i="33"/>
  <c r="W69" i="33"/>
  <c r="X69" i="34"/>
  <c r="X69" i="33" s="1"/>
  <c r="M108" i="33"/>
  <c r="N108" i="34"/>
  <c r="L137" i="34"/>
  <c r="L25" i="56" s="1"/>
  <c r="K137" i="33"/>
  <c r="N99" i="34"/>
  <c r="M99" i="33"/>
  <c r="N100" i="34"/>
  <c r="M100" i="33"/>
  <c r="N67" i="34"/>
  <c r="N67" i="33" s="1"/>
  <c r="M67" i="33"/>
  <c r="M86" i="34"/>
  <c r="L86" i="33"/>
  <c r="L144" i="34"/>
  <c r="L32" i="56" s="1"/>
  <c r="K144" i="33"/>
  <c r="N95" i="34"/>
  <c r="M95" i="33"/>
  <c r="L89" i="33"/>
  <c r="M89" i="34"/>
  <c r="M82" i="34"/>
  <c r="L82" i="33"/>
  <c r="Q90" i="33"/>
  <c r="R90" i="34"/>
  <c r="M134" i="34"/>
  <c r="M22" i="56" s="1"/>
  <c r="L134" i="33"/>
  <c r="M132" i="34"/>
  <c r="M20" i="56" s="1"/>
  <c r="L132" i="33"/>
  <c r="L151" i="34"/>
  <c r="L39" i="56" s="1"/>
  <c r="K151" i="33"/>
  <c r="L133" i="34"/>
  <c r="L21" i="56" s="1"/>
  <c r="N92" i="34"/>
  <c r="M92" i="33"/>
  <c r="M116" i="34"/>
  <c r="L116" i="33"/>
  <c r="L123" i="34"/>
  <c r="K123" i="33"/>
  <c r="M120" i="34"/>
  <c r="L120" i="33"/>
  <c r="L125" i="34"/>
  <c r="K125" i="33"/>
  <c r="L119" i="34"/>
  <c r="K119" i="33"/>
  <c r="L58" i="34"/>
  <c r="K58" i="33"/>
  <c r="O114" i="34"/>
  <c r="N114" i="33"/>
  <c r="M87" i="34"/>
  <c r="L87" i="33"/>
  <c r="J102" i="33"/>
  <c r="J20" i="33" s="1"/>
  <c r="J20" i="34" s="1"/>
  <c r="N121" i="34"/>
  <c r="N121" i="33" s="1"/>
  <c r="M84" i="34"/>
  <c r="M84" i="33" s="1"/>
  <c r="P101" i="34"/>
  <c r="P101" i="33" s="1"/>
  <c r="N69" i="34"/>
  <c r="N69" i="33" s="1"/>
  <c r="W68" i="34"/>
  <c r="W68" i="33" s="1"/>
  <c r="J127" i="33"/>
  <c r="J21" i="33" s="1"/>
  <c r="J21" i="34" s="1"/>
  <c r="M68" i="34"/>
  <c r="M68" i="33" s="1"/>
  <c r="L65" i="34"/>
  <c r="L65" i="33" s="1"/>
  <c r="N71" i="34"/>
  <c r="N71" i="33" s="1"/>
  <c r="M147" i="34"/>
  <c r="X67" i="34"/>
  <c r="X67" i="33" s="1"/>
  <c r="M140" i="34"/>
  <c r="L126" i="34"/>
  <c r="L126" i="33" s="1"/>
  <c r="N73" i="34"/>
  <c r="N73" i="33" s="1"/>
  <c r="O111" i="34"/>
  <c r="O111" i="33" s="1"/>
  <c r="M141" i="34"/>
  <c r="M72" i="34"/>
  <c r="M72" i="33" s="1"/>
  <c r="N142" i="34"/>
  <c r="J77" i="33"/>
  <c r="J19" i="33" s="1"/>
  <c r="N83" i="34"/>
  <c r="N83" i="33" s="1"/>
  <c r="L59" i="34"/>
  <c r="L59" i="33" s="1"/>
  <c r="L97" i="34"/>
  <c r="L97" i="33" s="1"/>
  <c r="L117" i="34"/>
  <c r="L117" i="33" s="1"/>
  <c r="O135" i="34"/>
  <c r="P91" i="34"/>
  <c r="P91" i="33" s="1"/>
  <c r="R64" i="34"/>
  <c r="R64" i="33" s="1"/>
  <c r="M112" i="34"/>
  <c r="M112" i="33" s="1"/>
  <c r="S138" i="34"/>
  <c r="M113" i="34"/>
  <c r="M113" i="33" s="1"/>
  <c r="N145" i="34"/>
  <c r="L52" i="33"/>
  <c r="L18" i="33" s="1"/>
  <c r="L18" i="34" s="1"/>
  <c r="N85" i="34"/>
  <c r="N85" i="33" s="1"/>
  <c r="M94" i="34"/>
  <c r="M94" i="33" s="1"/>
  <c r="K18" i="34"/>
  <c r="U18" i="34"/>
  <c r="W18" i="34"/>
  <c r="V18" i="34"/>
  <c r="S18" i="34"/>
  <c r="P18" i="34"/>
  <c r="O18" i="34"/>
  <c r="N36" i="34"/>
  <c r="N36" i="33" s="1"/>
  <c r="M52" i="33"/>
  <c r="M18" i="33" s="1"/>
  <c r="O33" i="31"/>
  <c r="K33" i="31"/>
  <c r="W33" i="31"/>
  <c r="G33" i="31"/>
  <c r="N33" i="31"/>
  <c r="M33" i="31"/>
  <c r="L33" i="31"/>
  <c r="Q33" i="31"/>
  <c r="S33" i="31"/>
  <c r="J33" i="31"/>
  <c r="I33" i="31"/>
  <c r="X33" i="31"/>
  <c r="H33" i="31"/>
  <c r="V33" i="31"/>
  <c r="U33" i="31"/>
  <c r="T33" i="31"/>
  <c r="R33" i="31"/>
  <c r="P33" i="31"/>
  <c r="Y23" i="31"/>
  <c r="E12" i="2"/>
  <c r="E10" i="2" s="1"/>
  <c r="E26" i="2"/>
  <c r="D19" i="2"/>
  <c r="E19" i="2" s="1"/>
  <c r="L40" i="56" l="1"/>
  <c r="L25" i="30" s="1"/>
  <c r="L28" i="30" s="1"/>
  <c r="K27" i="30"/>
  <c r="K28" i="30"/>
  <c r="K26" i="30"/>
  <c r="J26" i="30"/>
  <c r="J27" i="30"/>
  <c r="J28" i="30"/>
  <c r="K13" i="13"/>
  <c r="N145" i="33"/>
  <c r="N33" i="56"/>
  <c r="N142" i="33"/>
  <c r="N30" i="56"/>
  <c r="M147" i="33"/>
  <c r="M35" i="56"/>
  <c r="S138" i="33"/>
  <c r="S26" i="56"/>
  <c r="O135" i="33"/>
  <c r="O23" i="56"/>
  <c r="M141" i="33"/>
  <c r="M29" i="56"/>
  <c r="M140" i="33"/>
  <c r="M28" i="56"/>
  <c r="N61" i="33"/>
  <c r="O61" i="34"/>
  <c r="M110" i="33"/>
  <c r="N110" i="34"/>
  <c r="N87" i="34"/>
  <c r="M87" i="33"/>
  <c r="M58" i="34"/>
  <c r="L58" i="33"/>
  <c r="M125" i="34"/>
  <c r="L125" i="33"/>
  <c r="M123" i="34"/>
  <c r="L123" i="33"/>
  <c r="O92" i="34"/>
  <c r="N92" i="33"/>
  <c r="M151" i="34"/>
  <c r="M39" i="56" s="1"/>
  <c r="L151" i="33"/>
  <c r="N134" i="34"/>
  <c r="N22" i="56" s="1"/>
  <c r="M134" i="33"/>
  <c r="N82" i="34"/>
  <c r="M82" i="33"/>
  <c r="O95" i="34"/>
  <c r="N95" i="33"/>
  <c r="N86" i="34"/>
  <c r="M86" i="33"/>
  <c r="O100" i="34"/>
  <c r="N100" i="33"/>
  <c r="M137" i="34"/>
  <c r="M25" i="56" s="1"/>
  <c r="L137" i="33"/>
  <c r="N149" i="34"/>
  <c r="N37" i="56" s="1"/>
  <c r="M149" i="33"/>
  <c r="P60" i="34"/>
  <c r="O60" i="33"/>
  <c r="X146" i="34"/>
  <c r="W146" i="33"/>
  <c r="R139" i="34"/>
  <c r="R27" i="56" s="1"/>
  <c r="Q139" i="33"/>
  <c r="O96" i="34"/>
  <c r="N96" i="33"/>
  <c r="P124" i="34"/>
  <c r="O124" i="33"/>
  <c r="M115" i="34"/>
  <c r="L115" i="33"/>
  <c r="N57" i="34"/>
  <c r="M57" i="33"/>
  <c r="N107" i="34"/>
  <c r="M107" i="33"/>
  <c r="M148" i="34"/>
  <c r="M36" i="56" s="1"/>
  <c r="L148" i="33"/>
  <c r="R90" i="33"/>
  <c r="S90" i="34"/>
  <c r="N89" i="34"/>
  <c r="M89" i="33"/>
  <c r="N108" i="33"/>
  <c r="O108" i="34"/>
  <c r="N136" i="33"/>
  <c r="O136" i="34"/>
  <c r="O24" i="56" s="1"/>
  <c r="O88" i="33"/>
  <c r="P88" i="34"/>
  <c r="M63" i="33"/>
  <c r="N63" i="34"/>
  <c r="P114" i="34"/>
  <c r="O114" i="33"/>
  <c r="M119" i="34"/>
  <c r="L119" i="33"/>
  <c r="N120" i="34"/>
  <c r="M120" i="33"/>
  <c r="N116" i="34"/>
  <c r="M116" i="33"/>
  <c r="M133" i="34"/>
  <c r="M21" i="56" s="1"/>
  <c r="N132" i="34"/>
  <c r="N20" i="56" s="1"/>
  <c r="M132" i="33"/>
  <c r="M144" i="34"/>
  <c r="M32" i="56" s="1"/>
  <c r="L144" i="33"/>
  <c r="O99" i="34"/>
  <c r="N99" i="33"/>
  <c r="R66" i="34"/>
  <c r="Q66" i="33"/>
  <c r="Q62" i="34"/>
  <c r="P62" i="33"/>
  <c r="P98" i="34"/>
  <c r="O98" i="33"/>
  <c r="N109" i="34"/>
  <c r="M109" i="33"/>
  <c r="N143" i="34"/>
  <c r="N31" i="56" s="1"/>
  <c r="M143" i="33"/>
  <c r="N122" i="34"/>
  <c r="M122" i="33"/>
  <c r="O93" i="34"/>
  <c r="N93" i="33"/>
  <c r="N118" i="34"/>
  <c r="M118" i="33"/>
  <c r="P150" i="34"/>
  <c r="P38" i="56" s="1"/>
  <c r="O150" i="33"/>
  <c r="U13" i="33"/>
  <c r="F26" i="2"/>
  <c r="F24" i="2" s="1"/>
  <c r="E24" i="2"/>
  <c r="F19" i="2"/>
  <c r="F17" i="2" s="1"/>
  <c r="E17" i="2"/>
  <c r="F12" i="2"/>
  <c r="F10" i="2" s="1"/>
  <c r="Q56" i="31"/>
  <c r="Q8" i="10"/>
  <c r="T56" i="31"/>
  <c r="T8" i="10"/>
  <c r="X56" i="31"/>
  <c r="X8" i="10"/>
  <c r="W56" i="31"/>
  <c r="W8" i="10"/>
  <c r="U56" i="31"/>
  <c r="U8" i="10"/>
  <c r="I56" i="31"/>
  <c r="I8" i="10"/>
  <c r="S56" i="31"/>
  <c r="S8" i="10"/>
  <c r="L56" i="31"/>
  <c r="L8" i="10"/>
  <c r="N56" i="31"/>
  <c r="N8" i="10"/>
  <c r="O56" i="31"/>
  <c r="O8" i="10"/>
  <c r="V56" i="31"/>
  <c r="V8" i="10"/>
  <c r="P56" i="31"/>
  <c r="P8" i="10"/>
  <c r="R56" i="31"/>
  <c r="R8" i="10"/>
  <c r="H56" i="31"/>
  <c r="H8" i="10"/>
  <c r="J56" i="31"/>
  <c r="J8" i="10"/>
  <c r="M56" i="31"/>
  <c r="M8" i="10"/>
  <c r="G56" i="31"/>
  <c r="G8" i="10"/>
  <c r="K56" i="31"/>
  <c r="K8" i="10"/>
  <c r="K102" i="33"/>
  <c r="K20" i="33" s="1"/>
  <c r="K20" i="34" s="1"/>
  <c r="X68" i="34"/>
  <c r="X68" i="33" s="1"/>
  <c r="Q101" i="34"/>
  <c r="Q101" i="33" s="1"/>
  <c r="O121" i="34"/>
  <c r="O121" i="33" s="1"/>
  <c r="N84" i="34"/>
  <c r="N84" i="33" s="1"/>
  <c r="O142" i="34"/>
  <c r="P111" i="34"/>
  <c r="P111" i="33" s="1"/>
  <c r="N147" i="34"/>
  <c r="N141" i="34"/>
  <c r="M126" i="34"/>
  <c r="M126" i="33" s="1"/>
  <c r="N140" i="34"/>
  <c r="N68" i="34"/>
  <c r="N68" i="33" s="1"/>
  <c r="N72" i="34"/>
  <c r="N72" i="33" s="1"/>
  <c r="M65" i="34"/>
  <c r="M65" i="33" s="1"/>
  <c r="K77" i="33"/>
  <c r="K19" i="33" s="1"/>
  <c r="K19" i="34" s="1"/>
  <c r="K127" i="33"/>
  <c r="K21" i="33" s="1"/>
  <c r="K21" i="34" s="1"/>
  <c r="J19" i="34"/>
  <c r="T138" i="34"/>
  <c r="N112" i="34"/>
  <c r="N112" i="33" s="1"/>
  <c r="Q91" i="34"/>
  <c r="Q91" i="33" s="1"/>
  <c r="P135" i="34"/>
  <c r="M117" i="34"/>
  <c r="M117" i="33" s="1"/>
  <c r="O145" i="34"/>
  <c r="N113" i="34"/>
  <c r="N113" i="33" s="1"/>
  <c r="S64" i="34"/>
  <c r="S64" i="33" s="1"/>
  <c r="M97" i="34"/>
  <c r="M97" i="33" s="1"/>
  <c r="M59" i="34"/>
  <c r="M59" i="33" s="1"/>
  <c r="O83" i="34"/>
  <c r="O83" i="33" s="1"/>
  <c r="N94" i="34"/>
  <c r="N94" i="33" s="1"/>
  <c r="O85" i="34"/>
  <c r="O85" i="33" s="1"/>
  <c r="M18" i="34"/>
  <c r="N52" i="33"/>
  <c r="N18" i="33" s="1"/>
  <c r="D18" i="33" s="1"/>
  <c r="R13" i="34"/>
  <c r="R13" i="33"/>
  <c r="P13" i="34"/>
  <c r="P13" i="33"/>
  <c r="L13" i="34"/>
  <c r="L13" i="33"/>
  <c r="V13" i="34"/>
  <c r="V13" i="33"/>
  <c r="U13" i="34"/>
  <c r="W13" i="34"/>
  <c r="W13" i="33"/>
  <c r="K13" i="34"/>
  <c r="K13" i="33"/>
  <c r="H13" i="34"/>
  <c r="H13" i="33"/>
  <c r="I13" i="34"/>
  <c r="I13" i="33"/>
  <c r="T13" i="34"/>
  <c r="T13" i="33"/>
  <c r="X13" i="34"/>
  <c r="X13" i="33"/>
  <c r="G13" i="33"/>
  <c r="G13" i="34"/>
  <c r="S13" i="34"/>
  <c r="S13" i="33"/>
  <c r="E13" i="33"/>
  <c r="J13" i="34"/>
  <c r="J13" i="33"/>
  <c r="Q13" i="34"/>
  <c r="Q13" i="33"/>
  <c r="O13" i="34"/>
  <c r="O13" i="33"/>
  <c r="M13" i="34"/>
  <c r="M13" i="33"/>
  <c r="N13" i="34"/>
  <c r="N13" i="33"/>
  <c r="L13" i="13" l="1"/>
  <c r="L26" i="30"/>
  <c r="L27" i="30"/>
  <c r="G19" i="2"/>
  <c r="G17" i="2" s="1"/>
  <c r="M40" i="56"/>
  <c r="P135" i="33"/>
  <c r="P23" i="56"/>
  <c r="N141" i="33"/>
  <c r="N29" i="56"/>
  <c r="N147" i="33"/>
  <c r="N35" i="56"/>
  <c r="O145" i="33"/>
  <c r="O33" i="56"/>
  <c r="N140" i="33"/>
  <c r="N28" i="56"/>
  <c r="T138" i="33"/>
  <c r="T26" i="56"/>
  <c r="O142" i="33"/>
  <c r="O30" i="56"/>
  <c r="X146" i="33"/>
  <c r="X34" i="56"/>
  <c r="N63" i="33"/>
  <c r="O63" i="34"/>
  <c r="O136" i="33"/>
  <c r="P136" i="34"/>
  <c r="P24" i="56" s="1"/>
  <c r="N110" i="33"/>
  <c r="O110" i="34"/>
  <c r="O118" i="34"/>
  <c r="N118" i="33"/>
  <c r="O122" i="34"/>
  <c r="N122" i="33"/>
  <c r="O109" i="34"/>
  <c r="N109" i="33"/>
  <c r="R62" i="34"/>
  <c r="Q62" i="33"/>
  <c r="P99" i="34"/>
  <c r="O99" i="33"/>
  <c r="O132" i="34"/>
  <c r="O20" i="56" s="1"/>
  <c r="N132" i="33"/>
  <c r="N116" i="33"/>
  <c r="O116" i="34"/>
  <c r="N119" i="34"/>
  <c r="M119" i="33"/>
  <c r="N89" i="33"/>
  <c r="O89" i="34"/>
  <c r="N148" i="34"/>
  <c r="N36" i="56" s="1"/>
  <c r="M148" i="33"/>
  <c r="O57" i="34"/>
  <c r="O57" i="33" s="1"/>
  <c r="N57" i="33"/>
  <c r="Q124" i="34"/>
  <c r="P124" i="33"/>
  <c r="S139" i="34"/>
  <c r="S27" i="56" s="1"/>
  <c r="R139" i="33"/>
  <c r="Q60" i="34"/>
  <c r="P60" i="33"/>
  <c r="N137" i="34"/>
  <c r="N25" i="56" s="1"/>
  <c r="M137" i="33"/>
  <c r="O86" i="34"/>
  <c r="N86" i="33"/>
  <c r="O82" i="34"/>
  <c r="N82" i="33"/>
  <c r="N151" i="34"/>
  <c r="N39" i="56" s="1"/>
  <c r="M151" i="33"/>
  <c r="N123" i="34"/>
  <c r="M123" i="33"/>
  <c r="N58" i="34"/>
  <c r="M58" i="33"/>
  <c r="P88" i="33"/>
  <c r="Q88" i="34"/>
  <c r="O108" i="33"/>
  <c r="P108" i="34"/>
  <c r="S90" i="33"/>
  <c r="T90" i="34"/>
  <c r="O61" i="33"/>
  <c r="P61" i="34"/>
  <c r="Q150" i="34"/>
  <c r="Q38" i="56" s="1"/>
  <c r="P150" i="33"/>
  <c r="P93" i="34"/>
  <c r="O93" i="33"/>
  <c r="O143" i="34"/>
  <c r="O31" i="56" s="1"/>
  <c r="N143" i="33"/>
  <c r="Q98" i="34"/>
  <c r="P98" i="33"/>
  <c r="S66" i="34"/>
  <c r="R66" i="33"/>
  <c r="N144" i="34"/>
  <c r="N32" i="56" s="1"/>
  <c r="M144" i="33"/>
  <c r="N133" i="34"/>
  <c r="N21" i="56" s="1"/>
  <c r="O120" i="34"/>
  <c r="N120" i="33"/>
  <c r="Q114" i="34"/>
  <c r="P114" i="33"/>
  <c r="O107" i="34"/>
  <c r="N107" i="33"/>
  <c r="M115" i="33"/>
  <c r="N115" i="34"/>
  <c r="P96" i="34"/>
  <c r="O96" i="33"/>
  <c r="O149" i="34"/>
  <c r="O37" i="56" s="1"/>
  <c r="N149" i="33"/>
  <c r="P100" i="34"/>
  <c r="O100" i="33"/>
  <c r="P95" i="34"/>
  <c r="O95" i="33"/>
  <c r="O134" i="34"/>
  <c r="O22" i="56" s="1"/>
  <c r="N134" i="33"/>
  <c r="P92" i="34"/>
  <c r="O92" i="33"/>
  <c r="N125" i="34"/>
  <c r="M125" i="33"/>
  <c r="O87" i="34"/>
  <c r="N87" i="33"/>
  <c r="G26" i="2"/>
  <c r="G24" i="2" s="1"/>
  <c r="G12" i="2"/>
  <c r="G10" i="2" s="1"/>
  <c r="L102" i="33"/>
  <c r="L20" i="33" s="1"/>
  <c r="L20" i="34" s="1"/>
  <c r="P121" i="34"/>
  <c r="P121" i="33" s="1"/>
  <c r="R101" i="34"/>
  <c r="R101" i="33" s="1"/>
  <c r="O84" i="34"/>
  <c r="O84" i="33" s="1"/>
  <c r="Q111" i="34"/>
  <c r="Q111" i="33" s="1"/>
  <c r="N126" i="34"/>
  <c r="N126" i="33" s="1"/>
  <c r="O141" i="34"/>
  <c r="O147" i="34"/>
  <c r="O140" i="34"/>
  <c r="P142" i="34"/>
  <c r="N65" i="34"/>
  <c r="N65" i="33" s="1"/>
  <c r="L77" i="33"/>
  <c r="L19" i="33" s="1"/>
  <c r="L19" i="34" s="1"/>
  <c r="L127" i="33"/>
  <c r="L21" i="33" s="1"/>
  <c r="L21" i="34" s="1"/>
  <c r="P83" i="34"/>
  <c r="P83" i="33" s="1"/>
  <c r="N97" i="34"/>
  <c r="N97" i="33" s="1"/>
  <c r="T64" i="34"/>
  <c r="T64" i="33" s="1"/>
  <c r="O113" i="34"/>
  <c r="O113" i="33" s="1"/>
  <c r="O112" i="34"/>
  <c r="O112" i="33" s="1"/>
  <c r="N59" i="34"/>
  <c r="N59" i="33" s="1"/>
  <c r="P145" i="34"/>
  <c r="N117" i="34"/>
  <c r="N117" i="33" s="1"/>
  <c r="Q135" i="34"/>
  <c r="R91" i="34"/>
  <c r="R91" i="33" s="1"/>
  <c r="U138" i="34"/>
  <c r="P85" i="34"/>
  <c r="P85" i="33" s="1"/>
  <c r="O94" i="34"/>
  <c r="O94" i="33" s="1"/>
  <c r="N18" i="34"/>
  <c r="D18" i="34" s="1"/>
  <c r="E13" i="34"/>
  <c r="M25" i="30" l="1"/>
  <c r="H19" i="2"/>
  <c r="H17" i="2" s="1"/>
  <c r="N40" i="56"/>
  <c r="N25" i="30" s="1"/>
  <c r="Q135" i="33"/>
  <c r="Q23" i="56"/>
  <c r="P142" i="33"/>
  <c r="P30" i="56"/>
  <c r="O140" i="33"/>
  <c r="O28" i="56"/>
  <c r="U138" i="33"/>
  <c r="U26" i="56"/>
  <c r="P145" i="33"/>
  <c r="P33" i="56"/>
  <c r="O147" i="33"/>
  <c r="O35" i="56"/>
  <c r="O141" i="33"/>
  <c r="O29" i="56"/>
  <c r="H26" i="2"/>
  <c r="H24" i="2" s="1"/>
  <c r="N115" i="33"/>
  <c r="O115" i="34"/>
  <c r="T90" i="33"/>
  <c r="U90" i="34"/>
  <c r="Q88" i="33"/>
  <c r="R88" i="34"/>
  <c r="O89" i="33"/>
  <c r="P89" i="34"/>
  <c r="O116" i="33"/>
  <c r="P116" i="34"/>
  <c r="P136" i="33"/>
  <c r="Q136" i="34"/>
  <c r="Q24" i="56" s="1"/>
  <c r="P87" i="34"/>
  <c r="O87" i="33"/>
  <c r="Q92" i="34"/>
  <c r="P92" i="33"/>
  <c r="Q95" i="34"/>
  <c r="P95" i="33"/>
  <c r="P149" i="34"/>
  <c r="P37" i="56" s="1"/>
  <c r="O149" i="33"/>
  <c r="R114" i="34"/>
  <c r="Q114" i="33"/>
  <c r="O133" i="34"/>
  <c r="O21" i="56" s="1"/>
  <c r="T66" i="34"/>
  <c r="S66" i="33"/>
  <c r="P143" i="34"/>
  <c r="P31" i="56" s="1"/>
  <c r="O143" i="33"/>
  <c r="R150" i="34"/>
  <c r="R38" i="56" s="1"/>
  <c r="Q150" i="33"/>
  <c r="O123" i="34"/>
  <c r="N123" i="33"/>
  <c r="P82" i="34"/>
  <c r="O82" i="33"/>
  <c r="O137" i="34"/>
  <c r="O25" i="56" s="1"/>
  <c r="N137" i="33"/>
  <c r="T139" i="34"/>
  <c r="T27" i="56" s="1"/>
  <c r="S139" i="33"/>
  <c r="Q99" i="34"/>
  <c r="P99" i="33"/>
  <c r="P109" i="34"/>
  <c r="O109" i="33"/>
  <c r="P118" i="34"/>
  <c r="O118" i="33"/>
  <c r="P61" i="33"/>
  <c r="Q61" i="34"/>
  <c r="P108" i="33"/>
  <c r="Q108" i="34"/>
  <c r="O110" i="33"/>
  <c r="P110" i="34"/>
  <c r="O63" i="33"/>
  <c r="P63" i="34"/>
  <c r="O125" i="34"/>
  <c r="N125" i="33"/>
  <c r="P134" i="34"/>
  <c r="P22" i="56" s="1"/>
  <c r="O134" i="33"/>
  <c r="Q100" i="34"/>
  <c r="P100" i="33"/>
  <c r="Q96" i="34"/>
  <c r="P96" i="33"/>
  <c r="P107" i="34"/>
  <c r="O107" i="33"/>
  <c r="P120" i="34"/>
  <c r="O120" i="33"/>
  <c r="O144" i="34"/>
  <c r="O32" i="56" s="1"/>
  <c r="N144" i="33"/>
  <c r="R98" i="34"/>
  <c r="Q98" i="33"/>
  <c r="P93" i="33"/>
  <c r="Q93" i="34"/>
  <c r="O58" i="34"/>
  <c r="N58" i="33"/>
  <c r="O151" i="34"/>
  <c r="O39" i="56" s="1"/>
  <c r="N151" i="33"/>
  <c r="P86" i="34"/>
  <c r="O86" i="33"/>
  <c r="R60" i="34"/>
  <c r="R60" i="33" s="1"/>
  <c r="Q60" i="33"/>
  <c r="R124" i="34"/>
  <c r="Q124" i="33"/>
  <c r="O148" i="34"/>
  <c r="O36" i="56" s="1"/>
  <c r="N148" i="33"/>
  <c r="O119" i="34"/>
  <c r="N119" i="33"/>
  <c r="P132" i="34"/>
  <c r="P20" i="56" s="1"/>
  <c r="O132" i="33"/>
  <c r="S62" i="34"/>
  <c r="R62" i="33"/>
  <c r="P122" i="34"/>
  <c r="O122" i="33"/>
  <c r="H12" i="2"/>
  <c r="H10" i="2" s="1"/>
  <c r="M102" i="33"/>
  <c r="M20" i="33" s="1"/>
  <c r="M20" i="34" s="1"/>
  <c r="S101" i="34"/>
  <c r="S101" i="33" s="1"/>
  <c r="Q121" i="34"/>
  <c r="Q121" i="33" s="1"/>
  <c r="P84" i="34"/>
  <c r="P84" i="33" s="1"/>
  <c r="O126" i="34"/>
  <c r="O126" i="33" s="1"/>
  <c r="O65" i="34"/>
  <c r="O65" i="33" s="1"/>
  <c r="Q142" i="34"/>
  <c r="P140" i="34"/>
  <c r="P147" i="34"/>
  <c r="P141" i="34"/>
  <c r="R111" i="34"/>
  <c r="R111" i="33" s="1"/>
  <c r="M127" i="33"/>
  <c r="M21" i="33" s="1"/>
  <c r="M21" i="34" s="1"/>
  <c r="M77" i="33"/>
  <c r="M19" i="33" s="1"/>
  <c r="V138" i="34"/>
  <c r="R135" i="34"/>
  <c r="Q145" i="34"/>
  <c r="Q83" i="34"/>
  <c r="Q83" i="33" s="1"/>
  <c r="O59" i="34"/>
  <c r="O59" i="33" s="1"/>
  <c r="P112" i="34"/>
  <c r="P112" i="33" s="1"/>
  <c r="S91" i="34"/>
  <c r="S91" i="33" s="1"/>
  <c r="O117" i="34"/>
  <c r="O117" i="33" s="1"/>
  <c r="O97" i="34"/>
  <c r="O97" i="33" s="1"/>
  <c r="P113" i="34"/>
  <c r="P113" i="33" s="1"/>
  <c r="U64" i="34"/>
  <c r="U64" i="33" s="1"/>
  <c r="P94" i="34"/>
  <c r="P94" i="33" s="1"/>
  <c r="Q85" i="34"/>
  <c r="Q85" i="33" s="1"/>
  <c r="I26" i="2" l="1"/>
  <c r="I24" i="2" s="1"/>
  <c r="M26" i="30"/>
  <c r="M28" i="30"/>
  <c r="M27" i="30"/>
  <c r="N26" i="30"/>
  <c r="N28" i="30"/>
  <c r="N27" i="30"/>
  <c r="M13" i="13"/>
  <c r="I19" i="2"/>
  <c r="I17" i="2" s="1"/>
  <c r="N13" i="13"/>
  <c r="O40" i="56"/>
  <c r="V138" i="33"/>
  <c r="V26" i="56"/>
  <c r="P141" i="33"/>
  <c r="P29" i="56"/>
  <c r="P147" i="33"/>
  <c r="P35" i="56"/>
  <c r="Q145" i="33"/>
  <c r="Q33" i="56"/>
  <c r="P140" i="33"/>
  <c r="P28" i="56"/>
  <c r="R135" i="33"/>
  <c r="R23" i="56"/>
  <c r="Q142" i="33"/>
  <c r="Q30" i="56"/>
  <c r="I12" i="2"/>
  <c r="I10" i="2" s="1"/>
  <c r="P63" i="33"/>
  <c r="Q63" i="34"/>
  <c r="Q108" i="33"/>
  <c r="R108" i="34"/>
  <c r="Q136" i="33"/>
  <c r="R136" i="34"/>
  <c r="R24" i="56" s="1"/>
  <c r="P89" i="33"/>
  <c r="Q89" i="34"/>
  <c r="U90" i="33"/>
  <c r="V90" i="34"/>
  <c r="T62" i="34"/>
  <c r="T62" i="33" s="1"/>
  <c r="S62" i="33"/>
  <c r="P119" i="34"/>
  <c r="O119" i="33"/>
  <c r="S124" i="34"/>
  <c r="R124" i="33"/>
  <c r="Q86" i="34"/>
  <c r="P86" i="33"/>
  <c r="O58" i="33"/>
  <c r="P58" i="34"/>
  <c r="P58" i="33" s="1"/>
  <c r="S98" i="34"/>
  <c r="R98" i="33"/>
  <c r="Q120" i="34"/>
  <c r="P120" i="33"/>
  <c r="R96" i="34"/>
  <c r="Q96" i="33"/>
  <c r="Q134" i="34"/>
  <c r="Q22" i="56" s="1"/>
  <c r="P134" i="33"/>
  <c r="Q118" i="34"/>
  <c r="P118" i="33"/>
  <c r="R99" i="34"/>
  <c r="Q99" i="33"/>
  <c r="P137" i="34"/>
  <c r="P25" i="56" s="1"/>
  <c r="O137" i="33"/>
  <c r="P123" i="34"/>
  <c r="O123" i="33"/>
  <c r="P143" i="33"/>
  <c r="Q143" i="34"/>
  <c r="Q31" i="56" s="1"/>
  <c r="P133" i="34"/>
  <c r="P21" i="56" s="1"/>
  <c r="Q149" i="34"/>
  <c r="Q37" i="56" s="1"/>
  <c r="P149" i="33"/>
  <c r="R92" i="34"/>
  <c r="Q92" i="33"/>
  <c r="Q93" i="33"/>
  <c r="R93" i="34"/>
  <c r="P110" i="33"/>
  <c r="Q110" i="34"/>
  <c r="Q61" i="33"/>
  <c r="R61" i="34"/>
  <c r="P116" i="33"/>
  <c r="Q116" i="34"/>
  <c r="R88" i="33"/>
  <c r="S88" i="34"/>
  <c r="O115" i="33"/>
  <c r="P115" i="34"/>
  <c r="Q122" i="34"/>
  <c r="P122" i="33"/>
  <c r="Q132" i="34"/>
  <c r="Q20" i="56" s="1"/>
  <c r="P132" i="33"/>
  <c r="P148" i="34"/>
  <c r="O148" i="33"/>
  <c r="P151" i="34"/>
  <c r="P39" i="56" s="1"/>
  <c r="O151" i="33"/>
  <c r="P144" i="34"/>
  <c r="P32" i="56" s="1"/>
  <c r="O144" i="33"/>
  <c r="Q107" i="34"/>
  <c r="P107" i="33"/>
  <c r="R100" i="34"/>
  <c r="Q100" i="33"/>
  <c r="P125" i="34"/>
  <c r="O125" i="33"/>
  <c r="Q109" i="34"/>
  <c r="P109" i="33"/>
  <c r="U139" i="34"/>
  <c r="U27" i="56" s="1"/>
  <c r="T139" i="33"/>
  <c r="Q82" i="34"/>
  <c r="P82" i="33"/>
  <c r="S150" i="34"/>
  <c r="S38" i="56" s="1"/>
  <c r="R150" i="33"/>
  <c r="U66" i="34"/>
  <c r="T66" i="33"/>
  <c r="S114" i="34"/>
  <c r="R114" i="33"/>
  <c r="R95" i="34"/>
  <c r="Q95" i="33"/>
  <c r="Q87" i="34"/>
  <c r="P87" i="33"/>
  <c r="Q84" i="34"/>
  <c r="Q84" i="33" s="1"/>
  <c r="R121" i="34"/>
  <c r="R121" i="33" s="1"/>
  <c r="T101" i="34"/>
  <c r="T101" i="33" s="1"/>
  <c r="N102" i="33"/>
  <c r="N20" i="33" s="1"/>
  <c r="N20" i="34" s="1"/>
  <c r="Q147" i="34"/>
  <c r="P65" i="34"/>
  <c r="P65" i="33" s="1"/>
  <c r="N77" i="33"/>
  <c r="N19" i="33" s="1"/>
  <c r="N19" i="34" s="1"/>
  <c r="S111" i="34"/>
  <c r="S111" i="33" s="1"/>
  <c r="Q141" i="34"/>
  <c r="Q140" i="34"/>
  <c r="R142" i="34"/>
  <c r="P126" i="34"/>
  <c r="P126" i="33" s="1"/>
  <c r="M19" i="34"/>
  <c r="N127" i="33"/>
  <c r="N21" i="33" s="1"/>
  <c r="N21" i="34" s="1"/>
  <c r="R83" i="34"/>
  <c r="R83" i="33" s="1"/>
  <c r="V64" i="34"/>
  <c r="V64" i="33" s="1"/>
  <c r="T91" i="34"/>
  <c r="T91" i="33" s="1"/>
  <c r="R145" i="34"/>
  <c r="W138" i="34"/>
  <c r="Q113" i="34"/>
  <c r="Q113" i="33" s="1"/>
  <c r="P97" i="34"/>
  <c r="P97" i="33" s="1"/>
  <c r="P117" i="34"/>
  <c r="P117" i="33" s="1"/>
  <c r="Q112" i="34"/>
  <c r="Q112" i="33" s="1"/>
  <c r="P59" i="34"/>
  <c r="P59" i="33" s="1"/>
  <c r="S135" i="34"/>
  <c r="R85" i="34"/>
  <c r="R85" i="33" s="1"/>
  <c r="Q94" i="34"/>
  <c r="Q94" i="33" s="1"/>
  <c r="J26" i="2"/>
  <c r="J24" i="2" s="1"/>
  <c r="J12" i="2"/>
  <c r="J10" i="2" s="1"/>
  <c r="F23" i="33"/>
  <c r="O25" i="30" l="1"/>
  <c r="O13" i="13" s="1"/>
  <c r="J19" i="2"/>
  <c r="J17" i="2" s="1"/>
  <c r="J8" i="2" s="1"/>
  <c r="W138" i="33"/>
  <c r="W26" i="56"/>
  <c r="R142" i="33"/>
  <c r="R30" i="56"/>
  <c r="S135" i="33"/>
  <c r="S23" i="56"/>
  <c r="Q141" i="33"/>
  <c r="Q29" i="56"/>
  <c r="Q147" i="33"/>
  <c r="Q35" i="56"/>
  <c r="P148" i="33"/>
  <c r="P36" i="56"/>
  <c r="P40" i="56" s="1"/>
  <c r="P25" i="30" s="1"/>
  <c r="R145" i="33"/>
  <c r="R33" i="56"/>
  <c r="Q140" i="33"/>
  <c r="Q28" i="56"/>
  <c r="P115" i="33"/>
  <c r="Q115" i="34"/>
  <c r="Q116" i="33"/>
  <c r="R116" i="34"/>
  <c r="Q110" i="33"/>
  <c r="R110" i="34"/>
  <c r="Q89" i="33"/>
  <c r="R89" i="34"/>
  <c r="R108" i="33"/>
  <c r="S108" i="34"/>
  <c r="R87" i="34"/>
  <c r="Q87" i="33"/>
  <c r="T114" i="34"/>
  <c r="S114" i="33"/>
  <c r="T150" i="34"/>
  <c r="T38" i="56" s="1"/>
  <c r="S150" i="33"/>
  <c r="V139" i="34"/>
  <c r="V27" i="56" s="1"/>
  <c r="U139" i="33"/>
  <c r="Q125" i="34"/>
  <c r="P125" i="33"/>
  <c r="R107" i="34"/>
  <c r="Q107" i="33"/>
  <c r="Q151" i="34"/>
  <c r="Q39" i="56" s="1"/>
  <c r="P151" i="33"/>
  <c r="R132" i="34"/>
  <c r="R20" i="56" s="1"/>
  <c r="Q132" i="33"/>
  <c r="S92" i="34"/>
  <c r="R92" i="33"/>
  <c r="Q133" i="34"/>
  <c r="Q21" i="56" s="1"/>
  <c r="Q123" i="34"/>
  <c r="P123" i="33"/>
  <c r="S99" i="34"/>
  <c r="R99" i="33"/>
  <c r="R134" i="34"/>
  <c r="R22" i="56" s="1"/>
  <c r="Q134" i="33"/>
  <c r="R120" i="34"/>
  <c r="Q120" i="33"/>
  <c r="T124" i="34"/>
  <c r="S124" i="33"/>
  <c r="S88" i="33"/>
  <c r="T88" i="34"/>
  <c r="R61" i="33"/>
  <c r="S61" i="34"/>
  <c r="S61" i="33" s="1"/>
  <c r="R93" i="33"/>
  <c r="S93" i="34"/>
  <c r="Q143" i="33"/>
  <c r="R143" i="34"/>
  <c r="R31" i="56" s="1"/>
  <c r="V90" i="33"/>
  <c r="W90" i="34"/>
  <c r="R136" i="33"/>
  <c r="S136" i="34"/>
  <c r="S24" i="56" s="1"/>
  <c r="Q63" i="33"/>
  <c r="R63" i="34"/>
  <c r="R95" i="33"/>
  <c r="S95" i="34"/>
  <c r="V66" i="34"/>
  <c r="U66" i="33"/>
  <c r="R82" i="34"/>
  <c r="Q82" i="33"/>
  <c r="R109" i="34"/>
  <c r="Q109" i="33"/>
  <c r="S100" i="34"/>
  <c r="R100" i="33"/>
  <c r="Q144" i="34"/>
  <c r="Q32" i="56" s="1"/>
  <c r="P144" i="33"/>
  <c r="R122" i="34"/>
  <c r="Q122" i="33"/>
  <c r="R149" i="34"/>
  <c r="R37" i="56" s="1"/>
  <c r="Q149" i="33"/>
  <c r="Q137" i="34"/>
  <c r="Q25" i="56" s="1"/>
  <c r="P137" i="33"/>
  <c r="R118" i="34"/>
  <c r="Q118" i="33"/>
  <c r="S96" i="34"/>
  <c r="R96" i="33"/>
  <c r="T98" i="34"/>
  <c r="S98" i="33"/>
  <c r="R86" i="34"/>
  <c r="Q86" i="33"/>
  <c r="Q119" i="34"/>
  <c r="P119" i="33"/>
  <c r="O102" i="33"/>
  <c r="O20" i="33" s="1"/>
  <c r="O20" i="34" s="1"/>
  <c r="U101" i="34"/>
  <c r="U101" i="33" s="1"/>
  <c r="S121" i="34"/>
  <c r="S121" i="33" s="1"/>
  <c r="R84" i="34"/>
  <c r="R84" i="33" s="1"/>
  <c r="R141" i="34"/>
  <c r="Q65" i="34"/>
  <c r="Q65" i="33" s="1"/>
  <c r="O77" i="33"/>
  <c r="O19" i="33" s="1"/>
  <c r="O19" i="34" s="1"/>
  <c r="Q126" i="34"/>
  <c r="Q126" i="33" s="1"/>
  <c r="S142" i="34"/>
  <c r="R140" i="34"/>
  <c r="T111" i="34"/>
  <c r="T111" i="33" s="1"/>
  <c r="O127" i="33"/>
  <c r="O21" i="33" s="1"/>
  <c r="O21" i="34" s="1"/>
  <c r="Q59" i="34"/>
  <c r="Q59" i="33" s="1"/>
  <c r="Q117" i="34"/>
  <c r="Q117" i="33" s="1"/>
  <c r="X138" i="34"/>
  <c r="T135" i="34"/>
  <c r="R112" i="34"/>
  <c r="R112" i="33" s="1"/>
  <c r="Q97" i="34"/>
  <c r="Q97" i="33" s="1"/>
  <c r="R113" i="34"/>
  <c r="R113" i="33" s="1"/>
  <c r="S145" i="34"/>
  <c r="U91" i="34"/>
  <c r="U91" i="33" s="1"/>
  <c r="S83" i="34"/>
  <c r="S83" i="33" s="1"/>
  <c r="R94" i="34"/>
  <c r="R94" i="33" s="1"/>
  <c r="S85" i="34"/>
  <c r="S85" i="33" s="1"/>
  <c r="K12" i="2"/>
  <c r="K10" i="2" s="1"/>
  <c r="K26" i="2"/>
  <c r="K24" i="2" s="1"/>
  <c r="F23" i="34"/>
  <c r="F26" i="13"/>
  <c r="I8" i="2"/>
  <c r="P28" i="30" l="1"/>
  <c r="P26" i="30"/>
  <c r="P27" i="30"/>
  <c r="O27" i="30"/>
  <c r="O28" i="30"/>
  <c r="O26" i="30"/>
  <c r="K19" i="2"/>
  <c r="K17" i="2" s="1"/>
  <c r="Q40" i="56"/>
  <c r="P13" i="13"/>
  <c r="S142" i="33"/>
  <c r="S30" i="56"/>
  <c r="R141" i="33"/>
  <c r="R29" i="56"/>
  <c r="S145" i="33"/>
  <c r="S33" i="56"/>
  <c r="T135" i="33"/>
  <c r="T23" i="56"/>
  <c r="X138" i="33"/>
  <c r="X26" i="56"/>
  <c r="R140" i="33"/>
  <c r="R28" i="56"/>
  <c r="I36" i="2"/>
  <c r="J36" i="2"/>
  <c r="T95" i="34"/>
  <c r="S95" i="33"/>
  <c r="S136" i="33"/>
  <c r="T136" i="34"/>
  <c r="T24" i="56" s="1"/>
  <c r="R143" i="33"/>
  <c r="S143" i="34"/>
  <c r="S31" i="56" s="1"/>
  <c r="R89" i="33"/>
  <c r="S89" i="34"/>
  <c r="R116" i="33"/>
  <c r="S116" i="34"/>
  <c r="S86" i="34"/>
  <c r="R86" i="33"/>
  <c r="S96" i="33"/>
  <c r="T96" i="34"/>
  <c r="R137" i="34"/>
  <c r="R25" i="56" s="1"/>
  <c r="Q137" i="33"/>
  <c r="S122" i="34"/>
  <c r="R122" i="33"/>
  <c r="T100" i="34"/>
  <c r="S100" i="33"/>
  <c r="S82" i="34"/>
  <c r="R82" i="33"/>
  <c r="U124" i="34"/>
  <c r="T124" i="33"/>
  <c r="S134" i="34"/>
  <c r="S22" i="56" s="1"/>
  <c r="R134" i="33"/>
  <c r="R123" i="34"/>
  <c r="Q123" i="33"/>
  <c r="T92" i="34"/>
  <c r="S92" i="33"/>
  <c r="R151" i="34"/>
  <c r="R39" i="56" s="1"/>
  <c r="Q151" i="33"/>
  <c r="R125" i="34"/>
  <c r="Q125" i="33"/>
  <c r="U150" i="34"/>
  <c r="U38" i="56" s="1"/>
  <c r="T150" i="33"/>
  <c r="S87" i="34"/>
  <c r="R87" i="33"/>
  <c r="R63" i="33"/>
  <c r="S63" i="34"/>
  <c r="W90" i="33"/>
  <c r="X90" i="34"/>
  <c r="X90" i="33" s="1"/>
  <c r="S93" i="33"/>
  <c r="T93" i="34"/>
  <c r="T88" i="33"/>
  <c r="U88" i="34"/>
  <c r="S108" i="33"/>
  <c r="T108" i="34"/>
  <c r="R110" i="33"/>
  <c r="S110" i="34"/>
  <c r="Q115" i="33"/>
  <c r="R115" i="34"/>
  <c r="R119" i="34"/>
  <c r="Q119" i="33"/>
  <c r="U98" i="34"/>
  <c r="T98" i="33"/>
  <c r="S118" i="34"/>
  <c r="R118" i="33"/>
  <c r="S149" i="34"/>
  <c r="S37" i="56" s="1"/>
  <c r="R149" i="33"/>
  <c r="R144" i="34"/>
  <c r="R32" i="56" s="1"/>
  <c r="Q144" i="33"/>
  <c r="S109" i="34"/>
  <c r="R109" i="33"/>
  <c r="W66" i="34"/>
  <c r="V66" i="33"/>
  <c r="R120" i="33"/>
  <c r="S120" i="34"/>
  <c r="T99" i="34"/>
  <c r="S99" i="33"/>
  <c r="R133" i="34"/>
  <c r="R21" i="56" s="1"/>
  <c r="S132" i="34"/>
  <c r="S20" i="56" s="1"/>
  <c r="R132" i="33"/>
  <c r="S107" i="34"/>
  <c r="R107" i="33"/>
  <c r="W139" i="34"/>
  <c r="W27" i="56" s="1"/>
  <c r="V139" i="33"/>
  <c r="U114" i="34"/>
  <c r="T114" i="33"/>
  <c r="S84" i="34"/>
  <c r="S84" i="33" s="1"/>
  <c r="T121" i="34"/>
  <c r="T121" i="33" s="1"/>
  <c r="V101" i="34"/>
  <c r="V101" i="33" s="1"/>
  <c r="P77" i="33"/>
  <c r="P19" i="33" s="1"/>
  <c r="P19" i="34" s="1"/>
  <c r="P102" i="33"/>
  <c r="P20" i="33" s="1"/>
  <c r="P20" i="34" s="1"/>
  <c r="S140" i="34"/>
  <c r="R126" i="34"/>
  <c r="R126" i="33" s="1"/>
  <c r="T142" i="34"/>
  <c r="R65" i="34"/>
  <c r="R65" i="33" s="1"/>
  <c r="Q77" i="33"/>
  <c r="Q19" i="33" s="1"/>
  <c r="U111" i="34"/>
  <c r="U111" i="33" s="1"/>
  <c r="S141" i="34"/>
  <c r="P127" i="33"/>
  <c r="P21" i="33" s="1"/>
  <c r="P21" i="34" s="1"/>
  <c r="S113" i="34"/>
  <c r="S113" i="33" s="1"/>
  <c r="U135" i="34"/>
  <c r="R117" i="34"/>
  <c r="R117" i="33" s="1"/>
  <c r="T83" i="34"/>
  <c r="T83" i="33" s="1"/>
  <c r="R97" i="34"/>
  <c r="R97" i="33" s="1"/>
  <c r="S112" i="34"/>
  <c r="S112" i="33" s="1"/>
  <c r="V91" i="34"/>
  <c r="V91" i="33" s="1"/>
  <c r="T145" i="34"/>
  <c r="S94" i="34"/>
  <c r="S94" i="33" s="1"/>
  <c r="T85" i="34"/>
  <c r="T85" i="33" s="1"/>
  <c r="L12" i="2"/>
  <c r="L10" i="2" s="1"/>
  <c r="L26" i="2"/>
  <c r="L24" i="2" s="1"/>
  <c r="I10" i="13"/>
  <c r="I10" i="30"/>
  <c r="J10" i="13"/>
  <c r="J10" i="30"/>
  <c r="H8" i="2"/>
  <c r="G8" i="2"/>
  <c r="K8" i="2"/>
  <c r="E8" i="2"/>
  <c r="Q25" i="30" l="1"/>
  <c r="Q13" i="13" s="1"/>
  <c r="R40" i="56"/>
  <c r="R25" i="30" s="1"/>
  <c r="L19" i="2"/>
  <c r="L17" i="2" s="1"/>
  <c r="L8" i="2" s="1"/>
  <c r="L10" i="13" s="1"/>
  <c r="S140" i="33"/>
  <c r="S28" i="56"/>
  <c r="T145" i="33"/>
  <c r="T33" i="56"/>
  <c r="S141" i="33"/>
  <c r="S29" i="56"/>
  <c r="T142" i="33"/>
  <c r="T30" i="56"/>
  <c r="U135" i="33"/>
  <c r="U23" i="56"/>
  <c r="H36" i="2"/>
  <c r="E36" i="2"/>
  <c r="K36" i="2"/>
  <c r="G36" i="2"/>
  <c r="T120" i="34"/>
  <c r="S120" i="33"/>
  <c r="R115" i="33"/>
  <c r="S115" i="34"/>
  <c r="T108" i="33"/>
  <c r="U108" i="34"/>
  <c r="T93" i="33"/>
  <c r="U93" i="34"/>
  <c r="S63" i="33"/>
  <c r="T63" i="34"/>
  <c r="S89" i="33"/>
  <c r="T89" i="34"/>
  <c r="T136" i="33"/>
  <c r="U136" i="34"/>
  <c r="U24" i="56" s="1"/>
  <c r="V114" i="34"/>
  <c r="U114" i="33"/>
  <c r="T107" i="34"/>
  <c r="S107" i="33"/>
  <c r="S133" i="34"/>
  <c r="S21" i="56" s="1"/>
  <c r="T109" i="34"/>
  <c r="S109" i="33"/>
  <c r="T149" i="34"/>
  <c r="T37" i="56" s="1"/>
  <c r="S149" i="33"/>
  <c r="V98" i="34"/>
  <c r="U98" i="33"/>
  <c r="V150" i="34"/>
  <c r="V38" i="56" s="1"/>
  <c r="U150" i="33"/>
  <c r="S151" i="34"/>
  <c r="S39" i="56" s="1"/>
  <c r="R151" i="33"/>
  <c r="S123" i="34"/>
  <c r="R123" i="33"/>
  <c r="V124" i="34"/>
  <c r="U124" i="33"/>
  <c r="U100" i="34"/>
  <c r="T100" i="33"/>
  <c r="S137" i="34"/>
  <c r="S25" i="56" s="1"/>
  <c r="R137" i="33"/>
  <c r="T86" i="34"/>
  <c r="S86" i="33"/>
  <c r="S110" i="33"/>
  <c r="T110" i="34"/>
  <c r="U88" i="33"/>
  <c r="V88" i="34"/>
  <c r="U96" i="34"/>
  <c r="T96" i="33"/>
  <c r="S116" i="33"/>
  <c r="T116" i="34"/>
  <c r="S143" i="33"/>
  <c r="T143" i="34"/>
  <c r="T31" i="56" s="1"/>
  <c r="X139" i="34"/>
  <c r="W139" i="33"/>
  <c r="T132" i="34"/>
  <c r="T20" i="56" s="1"/>
  <c r="S132" i="33"/>
  <c r="U99" i="34"/>
  <c r="T99" i="33"/>
  <c r="X66" i="34"/>
  <c r="X66" i="33" s="1"/>
  <c r="X77" i="33" s="1"/>
  <c r="X19" i="33" s="1"/>
  <c r="X19" i="34" s="1"/>
  <c r="W66" i="33"/>
  <c r="S144" i="34"/>
  <c r="S32" i="56" s="1"/>
  <c r="R144" i="33"/>
  <c r="T118" i="34"/>
  <c r="S118" i="33"/>
  <c r="S119" i="34"/>
  <c r="R119" i="33"/>
  <c r="T87" i="34"/>
  <c r="S87" i="33"/>
  <c r="S125" i="34"/>
  <c r="R125" i="33"/>
  <c r="U92" i="34"/>
  <c r="T92" i="33"/>
  <c r="T134" i="34"/>
  <c r="T22" i="56" s="1"/>
  <c r="S134" i="33"/>
  <c r="T82" i="34"/>
  <c r="S82" i="33"/>
  <c r="T122" i="34"/>
  <c r="S122" i="33"/>
  <c r="U95" i="34"/>
  <c r="T95" i="33"/>
  <c r="J9" i="31"/>
  <c r="I9" i="31"/>
  <c r="Q102" i="33"/>
  <c r="Q20" i="33" s="1"/>
  <c r="Q20" i="34" s="1"/>
  <c r="W101" i="34"/>
  <c r="W101" i="33" s="1"/>
  <c r="U121" i="34"/>
  <c r="U121" i="33" s="1"/>
  <c r="T84" i="34"/>
  <c r="T84" i="33" s="1"/>
  <c r="V111" i="34"/>
  <c r="V111" i="33" s="1"/>
  <c r="U142" i="34"/>
  <c r="T140" i="34"/>
  <c r="T141" i="34"/>
  <c r="S65" i="34"/>
  <c r="S65" i="33" s="1"/>
  <c r="R77" i="33"/>
  <c r="R19" i="33" s="1"/>
  <c r="R19" i="34" s="1"/>
  <c r="S126" i="34"/>
  <c r="S126" i="33" s="1"/>
  <c r="Q127" i="33"/>
  <c r="Q21" i="33" s="1"/>
  <c r="Q21" i="34" s="1"/>
  <c r="W91" i="34"/>
  <c r="W91" i="33" s="1"/>
  <c r="U83" i="34"/>
  <c r="U83" i="33" s="1"/>
  <c r="S117" i="34"/>
  <c r="S117" i="33" s="1"/>
  <c r="S97" i="34"/>
  <c r="S97" i="33" s="1"/>
  <c r="Q19" i="34"/>
  <c r="U145" i="34"/>
  <c r="V135" i="34"/>
  <c r="T113" i="34"/>
  <c r="T113" i="33" s="1"/>
  <c r="T112" i="34"/>
  <c r="T112" i="33" s="1"/>
  <c r="U85" i="34"/>
  <c r="U85" i="33" s="1"/>
  <c r="T94" i="34"/>
  <c r="T94" i="33" s="1"/>
  <c r="M26" i="2"/>
  <c r="M24" i="2" s="1"/>
  <c r="M12" i="2"/>
  <c r="M10" i="2" s="1"/>
  <c r="E10" i="13"/>
  <c r="E10" i="30"/>
  <c r="J13" i="30"/>
  <c r="J11" i="30"/>
  <c r="J12" i="30"/>
  <c r="I12" i="13"/>
  <c r="I34" i="30"/>
  <c r="J12" i="13"/>
  <c r="J34" i="30"/>
  <c r="K10" i="13"/>
  <c r="K10" i="30"/>
  <c r="H10" i="13"/>
  <c r="H10" i="30"/>
  <c r="G10" i="13"/>
  <c r="G10" i="30"/>
  <c r="I12" i="30"/>
  <c r="I11" i="30"/>
  <c r="I13" i="30"/>
  <c r="R26" i="30" l="1"/>
  <c r="R27" i="30"/>
  <c r="R28" i="30"/>
  <c r="Q26" i="30"/>
  <c r="Q27" i="30"/>
  <c r="Q28" i="30"/>
  <c r="R13" i="13"/>
  <c r="M19" i="2"/>
  <c r="M17" i="2" s="1"/>
  <c r="M8" i="2" s="1"/>
  <c r="S40" i="56"/>
  <c r="T141" i="33"/>
  <c r="T29" i="56"/>
  <c r="V135" i="33"/>
  <c r="V23" i="56"/>
  <c r="T140" i="33"/>
  <c r="T28" i="56"/>
  <c r="U145" i="33"/>
  <c r="U33" i="56"/>
  <c r="U142" i="33"/>
  <c r="U30" i="56"/>
  <c r="X139" i="33"/>
  <c r="X27" i="56"/>
  <c r="L36" i="2"/>
  <c r="T116" i="33"/>
  <c r="U116" i="34"/>
  <c r="V88" i="33"/>
  <c r="W88" i="34"/>
  <c r="T89" i="33"/>
  <c r="U89" i="34"/>
  <c r="U93" i="33"/>
  <c r="V93" i="34"/>
  <c r="S115" i="33"/>
  <c r="T115" i="34"/>
  <c r="T122" i="33"/>
  <c r="U122" i="34"/>
  <c r="U134" i="34"/>
  <c r="U22" i="56" s="1"/>
  <c r="T134" i="33"/>
  <c r="T125" i="34"/>
  <c r="S125" i="33"/>
  <c r="T119" i="34"/>
  <c r="S119" i="33"/>
  <c r="T144" i="34"/>
  <c r="T32" i="56" s="1"/>
  <c r="S144" i="33"/>
  <c r="V99" i="34"/>
  <c r="U99" i="33"/>
  <c r="U86" i="34"/>
  <c r="T86" i="33"/>
  <c r="V100" i="34"/>
  <c r="U100" i="33"/>
  <c r="T123" i="34"/>
  <c r="S123" i="33"/>
  <c r="W150" i="34"/>
  <c r="W38" i="56" s="1"/>
  <c r="V150" i="33"/>
  <c r="U149" i="34"/>
  <c r="U37" i="56" s="1"/>
  <c r="T149" i="33"/>
  <c r="T133" i="34"/>
  <c r="T21" i="56" s="1"/>
  <c r="W114" i="34"/>
  <c r="V114" i="33"/>
  <c r="T143" i="33"/>
  <c r="U143" i="34"/>
  <c r="U31" i="56" s="1"/>
  <c r="T110" i="33"/>
  <c r="U110" i="34"/>
  <c r="U136" i="33"/>
  <c r="V136" i="34"/>
  <c r="V24" i="56" s="1"/>
  <c r="T63" i="33"/>
  <c r="U63" i="34"/>
  <c r="U63" i="33" s="1"/>
  <c r="U108" i="33"/>
  <c r="V108" i="34"/>
  <c r="V95" i="34"/>
  <c r="U95" i="33"/>
  <c r="U82" i="34"/>
  <c r="T82" i="33"/>
  <c r="V92" i="34"/>
  <c r="U92" i="33"/>
  <c r="U87" i="34"/>
  <c r="T87" i="33"/>
  <c r="U118" i="34"/>
  <c r="T118" i="33"/>
  <c r="U132" i="34"/>
  <c r="U20" i="56" s="1"/>
  <c r="T132" i="33"/>
  <c r="V96" i="34"/>
  <c r="U96" i="33"/>
  <c r="T137" i="34"/>
  <c r="T25" i="56" s="1"/>
  <c r="S137" i="33"/>
  <c r="V124" i="33"/>
  <c r="W124" i="34"/>
  <c r="T151" i="34"/>
  <c r="T39" i="56" s="1"/>
  <c r="S151" i="33"/>
  <c r="W98" i="34"/>
  <c r="V98" i="33"/>
  <c r="U109" i="34"/>
  <c r="T109" i="33"/>
  <c r="U107" i="34"/>
  <c r="T107" i="33"/>
  <c r="U120" i="34"/>
  <c r="T120" i="33"/>
  <c r="L10" i="30"/>
  <c r="L13" i="30" s="1"/>
  <c r="J11" i="31"/>
  <c r="I11" i="31"/>
  <c r="L9" i="31"/>
  <c r="G9" i="31"/>
  <c r="H9" i="31"/>
  <c r="K9" i="31"/>
  <c r="R102" i="33"/>
  <c r="R20" i="33" s="1"/>
  <c r="R20" i="34" s="1"/>
  <c r="V121" i="34"/>
  <c r="V121" i="33" s="1"/>
  <c r="U84" i="34"/>
  <c r="U84" i="33" s="1"/>
  <c r="X101" i="34"/>
  <c r="T126" i="34"/>
  <c r="T126" i="33" s="1"/>
  <c r="U140" i="34"/>
  <c r="U141" i="34"/>
  <c r="W111" i="34"/>
  <c r="W111" i="33" s="1"/>
  <c r="T65" i="34"/>
  <c r="T65" i="33" s="1"/>
  <c r="S77" i="33"/>
  <c r="S19" i="33" s="1"/>
  <c r="V142" i="34"/>
  <c r="R127" i="33"/>
  <c r="R21" i="33" s="1"/>
  <c r="R21" i="34" s="1"/>
  <c r="U113" i="34"/>
  <c r="U113" i="33" s="1"/>
  <c r="U112" i="34"/>
  <c r="U112" i="33" s="1"/>
  <c r="V145" i="34"/>
  <c r="T117" i="34"/>
  <c r="T117" i="33" s="1"/>
  <c r="W135" i="34"/>
  <c r="T97" i="34"/>
  <c r="T97" i="33" s="1"/>
  <c r="V83" i="34"/>
  <c r="V83" i="33" s="1"/>
  <c r="X91" i="34"/>
  <c r="X91" i="33" s="1"/>
  <c r="U94" i="34"/>
  <c r="U94" i="33" s="1"/>
  <c r="V85" i="34"/>
  <c r="V85" i="33" s="1"/>
  <c r="N12" i="2"/>
  <c r="N10" i="2" s="1"/>
  <c r="N26" i="2"/>
  <c r="N24" i="2" s="1"/>
  <c r="E12" i="13"/>
  <c r="E34" i="30"/>
  <c r="K12" i="13"/>
  <c r="K34" i="30"/>
  <c r="J36" i="30"/>
  <c r="J17" i="13" s="1"/>
  <c r="J37" i="30"/>
  <c r="J18" i="13" s="1"/>
  <c r="J35" i="30"/>
  <c r="J16" i="13" s="1"/>
  <c r="G12" i="30"/>
  <c r="G13" i="30"/>
  <c r="G11" i="30"/>
  <c r="K12" i="30"/>
  <c r="K13" i="30"/>
  <c r="K11" i="30"/>
  <c r="G12" i="13"/>
  <c r="G34" i="30"/>
  <c r="I37" i="30"/>
  <c r="I18" i="13" s="1"/>
  <c r="I35" i="30"/>
  <c r="I16" i="13" s="1"/>
  <c r="I36" i="30"/>
  <c r="I17" i="13" s="1"/>
  <c r="H12" i="13"/>
  <c r="H34" i="30"/>
  <c r="E13" i="30"/>
  <c r="E11" i="30"/>
  <c r="E12" i="30"/>
  <c r="H11" i="30"/>
  <c r="H13" i="30"/>
  <c r="H12" i="30"/>
  <c r="E9" i="31"/>
  <c r="N19" i="2" l="1"/>
  <c r="N17" i="2" s="1"/>
  <c r="S25" i="30"/>
  <c r="S13" i="13" s="1"/>
  <c r="I15" i="13"/>
  <c r="J15" i="13"/>
  <c r="T40" i="56"/>
  <c r="T25" i="30" s="1"/>
  <c r="W135" i="33"/>
  <c r="W23" i="56"/>
  <c r="V145" i="33"/>
  <c r="V33" i="56"/>
  <c r="V142" i="33"/>
  <c r="V30" i="56"/>
  <c r="U141" i="33"/>
  <c r="U29" i="56"/>
  <c r="U140" i="33"/>
  <c r="U28" i="56"/>
  <c r="L12" i="30"/>
  <c r="L11" i="30"/>
  <c r="L12" i="13"/>
  <c r="L34" i="30"/>
  <c r="L35" i="30" s="1"/>
  <c r="X124" i="34"/>
  <c r="X124" i="33" s="1"/>
  <c r="W124" i="33"/>
  <c r="U110" i="33"/>
  <c r="V110" i="34"/>
  <c r="U122" i="33"/>
  <c r="V122" i="34"/>
  <c r="V93" i="33"/>
  <c r="W93" i="34"/>
  <c r="W88" i="33"/>
  <c r="X88" i="34"/>
  <c r="X88" i="33" s="1"/>
  <c r="V107" i="34"/>
  <c r="U107" i="33"/>
  <c r="X98" i="34"/>
  <c r="X98" i="33" s="1"/>
  <c r="W98" i="33"/>
  <c r="W96" i="34"/>
  <c r="V96" i="33"/>
  <c r="V118" i="34"/>
  <c r="U118" i="33"/>
  <c r="W92" i="34"/>
  <c r="V92" i="33"/>
  <c r="W95" i="34"/>
  <c r="V95" i="33"/>
  <c r="X114" i="34"/>
  <c r="X114" i="33" s="1"/>
  <c r="W114" i="33"/>
  <c r="V149" i="34"/>
  <c r="V37" i="56" s="1"/>
  <c r="U149" i="33"/>
  <c r="U123" i="34"/>
  <c r="T123" i="33"/>
  <c r="V86" i="34"/>
  <c r="U86" i="33"/>
  <c r="U144" i="34"/>
  <c r="U32" i="56" s="1"/>
  <c r="T144" i="33"/>
  <c r="U125" i="34"/>
  <c r="T125" i="33"/>
  <c r="V108" i="33"/>
  <c r="W108" i="34"/>
  <c r="V136" i="33"/>
  <c r="W136" i="34"/>
  <c r="W24" i="56" s="1"/>
  <c r="U143" i="33"/>
  <c r="V143" i="34"/>
  <c r="V31" i="56" s="1"/>
  <c r="T115" i="33"/>
  <c r="U115" i="34"/>
  <c r="U89" i="33"/>
  <c r="V89" i="34"/>
  <c r="U116" i="33"/>
  <c r="V116" i="34"/>
  <c r="V120" i="34"/>
  <c r="U120" i="33"/>
  <c r="V109" i="34"/>
  <c r="U109" i="33"/>
  <c r="U151" i="34"/>
  <c r="U39" i="56" s="1"/>
  <c r="T151" i="33"/>
  <c r="U137" i="34"/>
  <c r="U25" i="56" s="1"/>
  <c r="T137" i="33"/>
  <c r="V132" i="34"/>
  <c r="V20" i="56" s="1"/>
  <c r="U132" i="33"/>
  <c r="V87" i="34"/>
  <c r="U87" i="33"/>
  <c r="V82" i="34"/>
  <c r="U82" i="33"/>
  <c r="U133" i="34"/>
  <c r="U21" i="56" s="1"/>
  <c r="W150" i="33"/>
  <c r="X150" i="34"/>
  <c r="W100" i="34"/>
  <c r="V100" i="33"/>
  <c r="V99" i="33"/>
  <c r="W99" i="34"/>
  <c r="U119" i="34"/>
  <c r="T119" i="33"/>
  <c r="V134" i="34"/>
  <c r="V22" i="56" s="1"/>
  <c r="U134" i="33"/>
  <c r="K11" i="31"/>
  <c r="E11" i="31"/>
  <c r="H11" i="31"/>
  <c r="N8" i="2"/>
  <c r="M10" i="13"/>
  <c r="M10" i="30"/>
  <c r="S102" i="33"/>
  <c r="S20" i="33" s="1"/>
  <c r="S20" i="34" s="1"/>
  <c r="V84" i="34"/>
  <c r="V84" i="33" s="1"/>
  <c r="W121" i="34"/>
  <c r="W121" i="33" s="1"/>
  <c r="S19" i="34"/>
  <c r="V141" i="34"/>
  <c r="U126" i="34"/>
  <c r="U126" i="33" s="1"/>
  <c r="W142" i="34"/>
  <c r="U65" i="34"/>
  <c r="U65" i="33" s="1"/>
  <c r="T77" i="33"/>
  <c r="T19" i="33" s="1"/>
  <c r="T19" i="34" s="1"/>
  <c r="X111" i="34"/>
  <c r="X111" i="33" s="1"/>
  <c r="V140" i="34"/>
  <c r="S127" i="33"/>
  <c r="S21" i="33" s="1"/>
  <c r="S21" i="34" s="1"/>
  <c r="U97" i="34"/>
  <c r="U97" i="33" s="1"/>
  <c r="U117" i="34"/>
  <c r="U117" i="33" s="1"/>
  <c r="W83" i="34"/>
  <c r="W83" i="33" s="1"/>
  <c r="X135" i="34"/>
  <c r="W145" i="34"/>
  <c r="V113" i="34"/>
  <c r="V113" i="33" s="1"/>
  <c r="V112" i="34"/>
  <c r="V112" i="33" s="1"/>
  <c r="V94" i="34"/>
  <c r="V94" i="33" s="1"/>
  <c r="W85" i="34"/>
  <c r="W85" i="33" s="1"/>
  <c r="O12" i="2"/>
  <c r="O10" i="2" s="1"/>
  <c r="O26" i="2"/>
  <c r="O24" i="2" s="1"/>
  <c r="O19" i="2"/>
  <c r="O17" i="2" s="1"/>
  <c r="E37" i="30"/>
  <c r="E18" i="13" s="1"/>
  <c r="E36" i="30"/>
  <c r="E17" i="13" s="1"/>
  <c r="E35" i="30"/>
  <c r="E16" i="13" s="1"/>
  <c r="G11" i="31"/>
  <c r="H36" i="30"/>
  <c r="H17" i="13" s="1"/>
  <c r="H35" i="30"/>
  <c r="H16" i="13" s="1"/>
  <c r="H37" i="30"/>
  <c r="H18" i="13" s="1"/>
  <c r="G35" i="30"/>
  <c r="G16" i="13" s="1"/>
  <c r="G36" i="30"/>
  <c r="G17" i="13" s="1"/>
  <c r="G37" i="30"/>
  <c r="G18" i="13" s="1"/>
  <c r="K35" i="30"/>
  <c r="K16" i="13" s="1"/>
  <c r="K36" i="30"/>
  <c r="K17" i="13" s="1"/>
  <c r="K37" i="30"/>
  <c r="K18" i="13" s="1"/>
  <c r="U40" i="56" l="1"/>
  <c r="U25" i="30" s="1"/>
  <c r="U26" i="30" s="1"/>
  <c r="S27" i="30"/>
  <c r="S28" i="30"/>
  <c r="S26" i="30"/>
  <c r="T28" i="30"/>
  <c r="T27" i="30"/>
  <c r="T26" i="30"/>
  <c r="L36" i="30"/>
  <c r="G15" i="13"/>
  <c r="K15" i="13"/>
  <c r="L17" i="13"/>
  <c r="H15" i="13"/>
  <c r="L16" i="13"/>
  <c r="T13" i="13"/>
  <c r="X135" i="33"/>
  <c r="X23" i="56"/>
  <c r="V140" i="33"/>
  <c r="V28" i="56"/>
  <c r="W142" i="33"/>
  <c r="W30" i="56"/>
  <c r="X150" i="33"/>
  <c r="X38" i="56"/>
  <c r="W145" i="33"/>
  <c r="W33" i="56"/>
  <c r="V141" i="33"/>
  <c r="V29" i="56"/>
  <c r="L11" i="31"/>
  <c r="L37" i="30"/>
  <c r="L18" i="13" s="1"/>
  <c r="W99" i="33"/>
  <c r="X99" i="34"/>
  <c r="X99" i="33" s="1"/>
  <c r="V89" i="33"/>
  <c r="W89" i="34"/>
  <c r="V143" i="33"/>
  <c r="W143" i="34"/>
  <c r="W31" i="56" s="1"/>
  <c r="W108" i="33"/>
  <c r="X108" i="34"/>
  <c r="X108" i="33" s="1"/>
  <c r="W93" i="33"/>
  <c r="X93" i="34"/>
  <c r="X93" i="33" s="1"/>
  <c r="V110" i="33"/>
  <c r="W110" i="34"/>
  <c r="W134" i="34"/>
  <c r="W22" i="56" s="1"/>
  <c r="V134" i="33"/>
  <c r="W82" i="34"/>
  <c r="V82" i="33"/>
  <c r="W132" i="34"/>
  <c r="W20" i="56" s="1"/>
  <c r="V132" i="33"/>
  <c r="V151" i="34"/>
  <c r="V39" i="56" s="1"/>
  <c r="U151" i="33"/>
  <c r="W120" i="34"/>
  <c r="V120" i="33"/>
  <c r="V144" i="34"/>
  <c r="V32" i="56" s="1"/>
  <c r="U144" i="33"/>
  <c r="V123" i="34"/>
  <c r="U123" i="33"/>
  <c r="X92" i="34"/>
  <c r="X92" i="33" s="1"/>
  <c r="W92" i="33"/>
  <c r="X96" i="34"/>
  <c r="X96" i="33" s="1"/>
  <c r="W96" i="33"/>
  <c r="W107" i="34"/>
  <c r="V107" i="33"/>
  <c r="V116" i="33"/>
  <c r="W116" i="34"/>
  <c r="U115" i="33"/>
  <c r="V115" i="34"/>
  <c r="W136" i="33"/>
  <c r="X136" i="34"/>
  <c r="V122" i="33"/>
  <c r="W122" i="34"/>
  <c r="V119" i="34"/>
  <c r="U119" i="33"/>
  <c r="W100" i="33"/>
  <c r="X100" i="34"/>
  <c r="X100" i="33" s="1"/>
  <c r="V133" i="34"/>
  <c r="V21" i="56" s="1"/>
  <c r="W87" i="34"/>
  <c r="V87" i="33"/>
  <c r="V137" i="34"/>
  <c r="V25" i="56" s="1"/>
  <c r="U137" i="33"/>
  <c r="W109" i="34"/>
  <c r="V109" i="33"/>
  <c r="V125" i="34"/>
  <c r="U125" i="33"/>
  <c r="W86" i="34"/>
  <c r="V86" i="33"/>
  <c r="V149" i="33"/>
  <c r="W149" i="34"/>
  <c r="W37" i="56" s="1"/>
  <c r="X95" i="34"/>
  <c r="X95" i="33" s="1"/>
  <c r="W95" i="33"/>
  <c r="W118" i="34"/>
  <c r="V118" i="33"/>
  <c r="M9" i="31"/>
  <c r="M36" i="2"/>
  <c r="O8" i="2"/>
  <c r="M12" i="30"/>
  <c r="M11" i="30"/>
  <c r="M13" i="30"/>
  <c r="N36" i="2"/>
  <c r="N10" i="30"/>
  <c r="N10" i="13"/>
  <c r="X121" i="34"/>
  <c r="X121" i="33" s="1"/>
  <c r="W84" i="34"/>
  <c r="W84" i="33" s="1"/>
  <c r="T102" i="33"/>
  <c r="T20" i="33" s="1"/>
  <c r="T20" i="34" s="1"/>
  <c r="V65" i="34"/>
  <c r="V65" i="33" s="1"/>
  <c r="U77" i="33"/>
  <c r="U19" i="33" s="1"/>
  <c r="U19" i="34" s="1"/>
  <c r="X142" i="34"/>
  <c r="V126" i="34"/>
  <c r="V126" i="33" s="1"/>
  <c r="W141" i="34"/>
  <c r="W140" i="34"/>
  <c r="T127" i="33"/>
  <c r="T21" i="33" s="1"/>
  <c r="T21" i="34" s="1"/>
  <c r="V117" i="34"/>
  <c r="V117" i="33" s="1"/>
  <c r="W112" i="34"/>
  <c r="W112" i="33" s="1"/>
  <c r="X145" i="34"/>
  <c r="X83" i="34"/>
  <c r="X83" i="33" s="1"/>
  <c r="V97" i="34"/>
  <c r="V97" i="33" s="1"/>
  <c r="W113" i="34"/>
  <c r="W113" i="33" s="1"/>
  <c r="W94" i="34"/>
  <c r="W94" i="33" s="1"/>
  <c r="X85" i="34"/>
  <c r="X85" i="33" s="1"/>
  <c r="P26" i="2"/>
  <c r="P24" i="2" s="1"/>
  <c r="P19" i="2"/>
  <c r="P17" i="2" s="1"/>
  <c r="P12" i="2"/>
  <c r="P10" i="2" s="1"/>
  <c r="U28" i="30" l="1"/>
  <c r="U27" i="30"/>
  <c r="U13" i="13"/>
  <c r="V40" i="56"/>
  <c r="V25" i="30" s="1"/>
  <c r="V26" i="30" s="1"/>
  <c r="L15" i="13"/>
  <c r="X142" i="33"/>
  <c r="X30" i="56"/>
  <c r="X145" i="33"/>
  <c r="X33" i="56"/>
  <c r="W140" i="33"/>
  <c r="W28" i="56"/>
  <c r="W141" i="33"/>
  <c r="W29" i="56"/>
  <c r="X136" i="33"/>
  <c r="X24" i="56"/>
  <c r="W122" i="33"/>
  <c r="X122" i="34"/>
  <c r="X122" i="33" s="1"/>
  <c r="V115" i="33"/>
  <c r="W115" i="34"/>
  <c r="W110" i="33"/>
  <c r="X110" i="34"/>
  <c r="X110" i="33" s="1"/>
  <c r="W89" i="33"/>
  <c r="X89" i="34"/>
  <c r="X89" i="33" s="1"/>
  <c r="X86" i="34"/>
  <c r="X86" i="33" s="1"/>
  <c r="W86" i="33"/>
  <c r="X109" i="34"/>
  <c r="X109" i="33" s="1"/>
  <c r="W109" i="33"/>
  <c r="X87" i="34"/>
  <c r="X87" i="33" s="1"/>
  <c r="W87" i="33"/>
  <c r="X107" i="34"/>
  <c r="X107" i="33" s="1"/>
  <c r="W107" i="33"/>
  <c r="W144" i="34"/>
  <c r="W32" i="56" s="1"/>
  <c r="V144" i="33"/>
  <c r="W151" i="34"/>
  <c r="W39" i="56" s="1"/>
  <c r="V151" i="33"/>
  <c r="X82" i="34"/>
  <c r="X82" i="33" s="1"/>
  <c r="W82" i="33"/>
  <c r="X149" i="34"/>
  <c r="W149" i="33"/>
  <c r="W116" i="33"/>
  <c r="X116" i="34"/>
  <c r="X116" i="33" s="1"/>
  <c r="W143" i="33"/>
  <c r="X143" i="34"/>
  <c r="X118" i="34"/>
  <c r="X118" i="33" s="1"/>
  <c r="W118" i="33"/>
  <c r="W125" i="34"/>
  <c r="V125" i="33"/>
  <c r="W137" i="34"/>
  <c r="W25" i="56" s="1"/>
  <c r="V137" i="33"/>
  <c r="W133" i="34"/>
  <c r="W21" i="56" s="1"/>
  <c r="W119" i="34"/>
  <c r="V119" i="33"/>
  <c r="W123" i="34"/>
  <c r="V123" i="33"/>
  <c r="X120" i="34"/>
  <c r="X120" i="33" s="1"/>
  <c r="W120" i="33"/>
  <c r="X132" i="34"/>
  <c r="W132" i="33"/>
  <c r="X134" i="34"/>
  <c r="W134" i="33"/>
  <c r="M12" i="13"/>
  <c r="M34" i="30"/>
  <c r="N9" i="31"/>
  <c r="O36" i="2"/>
  <c r="O10" i="13"/>
  <c r="O10" i="30"/>
  <c r="N13" i="30"/>
  <c r="N11" i="30"/>
  <c r="N12" i="30"/>
  <c r="P8" i="2"/>
  <c r="N12" i="13"/>
  <c r="N34" i="30"/>
  <c r="U102" i="33"/>
  <c r="U20" i="33" s="1"/>
  <c r="U20" i="34" s="1"/>
  <c r="U127" i="33"/>
  <c r="U21" i="33" s="1"/>
  <c r="U21" i="34" s="1"/>
  <c r="X84" i="34"/>
  <c r="X84" i="33" s="1"/>
  <c r="X140" i="34"/>
  <c r="W126" i="34"/>
  <c r="W126" i="33" s="1"/>
  <c r="W65" i="34"/>
  <c r="W65" i="33" s="1"/>
  <c r="V77" i="33"/>
  <c r="V19" i="33" s="1"/>
  <c r="V19" i="34" s="1"/>
  <c r="X141" i="34"/>
  <c r="X113" i="34"/>
  <c r="X113" i="33" s="1"/>
  <c r="W97" i="34"/>
  <c r="W97" i="33" s="1"/>
  <c r="W117" i="34"/>
  <c r="W117" i="33" s="1"/>
  <c r="X112" i="34"/>
  <c r="X112" i="33" s="1"/>
  <c r="X94" i="34"/>
  <c r="X94" i="33" s="1"/>
  <c r="Q19" i="2"/>
  <c r="Q17" i="2" s="1"/>
  <c r="Q12" i="2"/>
  <c r="Q10" i="2" s="1"/>
  <c r="Q26" i="2"/>
  <c r="Q24" i="2" s="1"/>
  <c r="V13" i="13" l="1"/>
  <c r="V28" i="30"/>
  <c r="V27" i="30"/>
  <c r="W40" i="56"/>
  <c r="W25" i="30" s="1"/>
  <c r="W13" i="13" s="1"/>
  <c r="X141" i="33"/>
  <c r="X29" i="56"/>
  <c r="X140" i="33"/>
  <c r="X28" i="56"/>
  <c r="X134" i="33"/>
  <c r="X22" i="56"/>
  <c r="X143" i="33"/>
  <c r="X31" i="56"/>
  <c r="X149" i="33"/>
  <c r="X37" i="56"/>
  <c r="X132" i="33"/>
  <c r="X20" i="56"/>
  <c r="W115" i="33"/>
  <c r="X115" i="34"/>
  <c r="X115" i="33" s="1"/>
  <c r="X123" i="34"/>
  <c r="X123" i="33" s="1"/>
  <c r="W123" i="33"/>
  <c r="X133" i="34"/>
  <c r="X21" i="56" s="1"/>
  <c r="X125" i="34"/>
  <c r="X125" i="33" s="1"/>
  <c r="W125" i="33"/>
  <c r="X151" i="34"/>
  <c r="W151" i="33"/>
  <c r="X119" i="34"/>
  <c r="X119" i="33" s="1"/>
  <c r="W119" i="33"/>
  <c r="X137" i="34"/>
  <c r="W137" i="33"/>
  <c r="X144" i="34"/>
  <c r="W144" i="33"/>
  <c r="N11" i="31"/>
  <c r="N37" i="30"/>
  <c r="N18" i="13" s="1"/>
  <c r="N35" i="30"/>
  <c r="N16" i="13" s="1"/>
  <c r="N36" i="30"/>
  <c r="N17" i="13" s="1"/>
  <c r="Q8" i="2"/>
  <c r="O13" i="30"/>
  <c r="O12" i="30"/>
  <c r="O11" i="30"/>
  <c r="P10" i="13"/>
  <c r="P10" i="30"/>
  <c r="O9" i="31"/>
  <c r="M35" i="30"/>
  <c r="M16" i="13" s="1"/>
  <c r="M36" i="30"/>
  <c r="M17" i="13" s="1"/>
  <c r="M37" i="30"/>
  <c r="M18" i="13" s="1"/>
  <c r="O34" i="30"/>
  <c r="O12" i="13"/>
  <c r="M11" i="31"/>
  <c r="V102" i="33"/>
  <c r="V20" i="33" s="1"/>
  <c r="V20" i="34" s="1"/>
  <c r="X126" i="34"/>
  <c r="W77" i="33"/>
  <c r="W19" i="33" s="1"/>
  <c r="V127" i="33"/>
  <c r="V21" i="33" s="1"/>
  <c r="V21" i="34" s="1"/>
  <c r="X117" i="34"/>
  <c r="X117" i="33" s="1"/>
  <c r="X97" i="34"/>
  <c r="X97" i="33" s="1"/>
  <c r="R12" i="2"/>
  <c r="R10" i="2" s="1"/>
  <c r="R26" i="2"/>
  <c r="R24" i="2" s="1"/>
  <c r="R19" i="2"/>
  <c r="R17" i="2" s="1"/>
  <c r="W27" i="30" l="1"/>
  <c r="W28" i="30"/>
  <c r="W26" i="30"/>
  <c r="M15" i="13"/>
  <c r="N15" i="13"/>
  <c r="X144" i="33"/>
  <c r="X32" i="56"/>
  <c r="X137" i="33"/>
  <c r="X25" i="56"/>
  <c r="O11" i="31"/>
  <c r="P11" i="30"/>
  <c r="P13" i="30"/>
  <c r="P12" i="30"/>
  <c r="P9" i="31"/>
  <c r="R8" i="2"/>
  <c r="O37" i="30"/>
  <c r="O18" i="13" s="1"/>
  <c r="O36" i="30"/>
  <c r="O17" i="13" s="1"/>
  <c r="O35" i="30"/>
  <c r="O16" i="13" s="1"/>
  <c r="P36" i="2"/>
  <c r="Q36" i="2"/>
  <c r="Q10" i="30"/>
  <c r="Q10" i="13"/>
  <c r="W102" i="33"/>
  <c r="W20" i="33" s="1"/>
  <c r="W20" i="34" s="1"/>
  <c r="W127" i="33"/>
  <c r="W21" i="33" s="1"/>
  <c r="W21" i="34" s="1"/>
  <c r="W19" i="34"/>
  <c r="D19" i="34" s="1"/>
  <c r="D19" i="33"/>
  <c r="X102" i="33"/>
  <c r="X20" i="33" s="1"/>
  <c r="S26" i="2"/>
  <c r="S24" i="2" s="1"/>
  <c r="S19" i="2"/>
  <c r="S17" i="2" s="1"/>
  <c r="S12" i="2"/>
  <c r="S10" i="2" s="1"/>
  <c r="X40" i="56" l="1"/>
  <c r="X25" i="30" s="1"/>
  <c r="X28" i="30" s="1"/>
  <c r="O15" i="13"/>
  <c r="S8" i="2"/>
  <c r="Q12" i="13"/>
  <c r="Q34" i="30"/>
  <c r="Q9" i="31"/>
  <c r="P12" i="13"/>
  <c r="P34" i="30"/>
  <c r="Q12" i="30"/>
  <c r="Q13" i="30"/>
  <c r="Q11" i="30"/>
  <c r="R36" i="2"/>
  <c r="R10" i="30"/>
  <c r="R10" i="13"/>
  <c r="X127" i="33"/>
  <c r="X21" i="33" s="1"/>
  <c r="X21" i="34" s="1"/>
  <c r="X20" i="34"/>
  <c r="T19" i="2"/>
  <c r="T17" i="2" s="1"/>
  <c r="T12" i="2"/>
  <c r="T10" i="2" s="1"/>
  <c r="T26" i="2"/>
  <c r="T24" i="2" s="1"/>
  <c r="X13" i="13" l="1"/>
  <c r="Y13" i="13" s="1"/>
  <c r="X27" i="30"/>
  <c r="X26" i="30"/>
  <c r="Q11" i="31"/>
  <c r="R12" i="13"/>
  <c r="R34" i="30"/>
  <c r="P37" i="30"/>
  <c r="P18" i="13" s="1"/>
  <c r="P36" i="30"/>
  <c r="P17" i="13" s="1"/>
  <c r="P35" i="30"/>
  <c r="P16" i="13" s="1"/>
  <c r="T8" i="2"/>
  <c r="Q35" i="30"/>
  <c r="Q16" i="13" s="1"/>
  <c r="Q36" i="30"/>
  <c r="Q17" i="13" s="1"/>
  <c r="Q37" i="30"/>
  <c r="Q18" i="13" s="1"/>
  <c r="R9" i="31"/>
  <c r="R13" i="30"/>
  <c r="R12" i="30"/>
  <c r="R11" i="30"/>
  <c r="S36" i="2"/>
  <c r="S10" i="30"/>
  <c r="S10" i="13"/>
  <c r="P11" i="31"/>
  <c r="U12" i="2"/>
  <c r="U10" i="2" s="1"/>
  <c r="U26" i="2"/>
  <c r="U24" i="2" s="1"/>
  <c r="U19" i="2"/>
  <c r="U17" i="2" s="1"/>
  <c r="P15" i="13" l="1"/>
  <c r="Q15" i="13"/>
  <c r="R11" i="31"/>
  <c r="U8" i="2"/>
  <c r="S9" i="31"/>
  <c r="T36" i="2"/>
  <c r="T10" i="13"/>
  <c r="T10" i="30"/>
  <c r="S11" i="30"/>
  <c r="S13" i="30"/>
  <c r="S12" i="30"/>
  <c r="S34" i="30"/>
  <c r="S12" i="13"/>
  <c r="R35" i="30"/>
  <c r="R16" i="13" s="1"/>
  <c r="R37" i="30"/>
  <c r="R18" i="13" s="1"/>
  <c r="R36" i="30"/>
  <c r="R17" i="13" s="1"/>
  <c r="V19" i="2"/>
  <c r="V17" i="2" s="1"/>
  <c r="V12" i="2"/>
  <c r="V10" i="2" s="1"/>
  <c r="V26" i="2"/>
  <c r="V24" i="2" s="1"/>
  <c r="R15" i="13" l="1"/>
  <c r="S11" i="31"/>
  <c r="S35" i="30"/>
  <c r="S16" i="13" s="1"/>
  <c r="S37" i="30"/>
  <c r="S18" i="13" s="1"/>
  <c r="S36" i="30"/>
  <c r="S17" i="13" s="1"/>
  <c r="T11" i="30"/>
  <c r="T13" i="30"/>
  <c r="T12" i="30"/>
  <c r="T9" i="31"/>
  <c r="V8" i="2"/>
  <c r="T12" i="13"/>
  <c r="T34" i="30"/>
  <c r="U36" i="2"/>
  <c r="U10" i="30"/>
  <c r="U10" i="13"/>
  <c r="W12" i="2"/>
  <c r="W10" i="2" s="1"/>
  <c r="W26" i="2"/>
  <c r="W24" i="2" s="1"/>
  <c r="W19" i="2"/>
  <c r="W17" i="2" s="1"/>
  <c r="S15" i="13" l="1"/>
  <c r="T11" i="31"/>
  <c r="W8" i="2"/>
  <c r="U9" i="31"/>
  <c r="U13" i="30"/>
  <c r="U11" i="30"/>
  <c r="U12" i="30"/>
  <c r="V36" i="2"/>
  <c r="V10" i="13"/>
  <c r="V10" i="30"/>
  <c r="U34" i="30"/>
  <c r="U12" i="13"/>
  <c r="T35" i="30"/>
  <c r="T16" i="13" s="1"/>
  <c r="T37" i="30"/>
  <c r="T18" i="13" s="1"/>
  <c r="T36" i="30"/>
  <c r="T17" i="13" s="1"/>
  <c r="X26" i="2"/>
  <c r="X24" i="2" s="1"/>
  <c r="X19" i="2"/>
  <c r="X17" i="2" s="1"/>
  <c r="X12" i="2"/>
  <c r="X10" i="2" s="1"/>
  <c r="T15" i="13" l="1"/>
  <c r="U11" i="31"/>
  <c r="V34" i="30"/>
  <c r="V12" i="13"/>
  <c r="X8" i="2"/>
  <c r="U35" i="30"/>
  <c r="U16" i="13" s="1"/>
  <c r="U36" i="30"/>
  <c r="U17" i="13" s="1"/>
  <c r="U37" i="30"/>
  <c r="U18" i="13" s="1"/>
  <c r="V11" i="30"/>
  <c r="V13" i="30"/>
  <c r="V12" i="30"/>
  <c r="V9" i="31"/>
  <c r="W36" i="2"/>
  <c r="W10" i="13"/>
  <c r="W10" i="30"/>
  <c r="U15" i="13" l="1"/>
  <c r="X36" i="2"/>
  <c r="V11" i="31"/>
  <c r="X10" i="13"/>
  <c r="X10" i="30"/>
  <c r="W12" i="30"/>
  <c r="W13" i="30"/>
  <c r="W11" i="30"/>
  <c r="W9" i="31"/>
  <c r="W12" i="13"/>
  <c r="W34" i="30"/>
  <c r="V37" i="30"/>
  <c r="V18" i="13" s="1"/>
  <c r="V35" i="30"/>
  <c r="V16" i="13" s="1"/>
  <c r="V36" i="30"/>
  <c r="V17" i="13" s="1"/>
  <c r="V15" i="13" l="1"/>
  <c r="W11" i="31"/>
  <c r="X12" i="13"/>
  <c r="X34" i="30"/>
  <c r="X11" i="30"/>
  <c r="X12" i="30"/>
  <c r="X13" i="30"/>
  <c r="W35" i="30"/>
  <c r="W16" i="13" s="1"/>
  <c r="W36" i="30"/>
  <c r="W17" i="13" s="1"/>
  <c r="W37" i="30"/>
  <c r="W18" i="13" s="1"/>
  <c r="X9" i="31"/>
  <c r="W15" i="13" l="1"/>
  <c r="X11" i="31"/>
  <c r="X36" i="30"/>
  <c r="X17" i="13" s="1"/>
  <c r="X37" i="30"/>
  <c r="X18" i="13" s="1"/>
  <c r="X35" i="30"/>
  <c r="X16" i="13" s="1"/>
  <c r="X15" i="13" l="1"/>
  <c r="D20" i="33"/>
  <c r="D21" i="34" l="1"/>
  <c r="D21" i="33"/>
  <c r="D20" i="34"/>
  <c r="Y24" i="2" l="1"/>
  <c r="Y17" i="2"/>
  <c r="D28" i="3" l="1"/>
  <c r="E28" i="3" l="1"/>
  <c r="F28" i="3" l="1"/>
  <c r="F10" i="36" l="1"/>
  <c r="E10" i="36"/>
  <c r="E27" i="36" s="1"/>
  <c r="D10" i="36"/>
  <c r="D18" i="36" l="1"/>
  <c r="D27" i="36" s="1"/>
  <c r="D72" i="3" l="1"/>
  <c r="D99" i="3" l="1"/>
  <c r="E43" i="31"/>
  <c r="E14" i="10" s="1"/>
  <c r="D35" i="36" l="1"/>
  <c r="E35" i="36"/>
  <c r="E62" i="36" s="1"/>
  <c r="F31" i="13" s="1"/>
  <c r="E72" i="3"/>
  <c r="F35" i="36"/>
  <c r="F62" i="36" s="1"/>
  <c r="F72" i="3"/>
  <c r="G43" i="31" s="1"/>
  <c r="G35" i="36"/>
  <c r="G62" i="36" s="1"/>
  <c r="G72" i="3"/>
  <c r="H35" i="36"/>
  <c r="H62" i="36" s="1"/>
  <c r="H72" i="3"/>
  <c r="I35" i="36"/>
  <c r="I62" i="36" s="1"/>
  <c r="I72" i="3"/>
  <c r="J35" i="36"/>
  <c r="J62" i="36" s="1"/>
  <c r="J72" i="3"/>
  <c r="K35" i="36"/>
  <c r="K62" i="36" s="1"/>
  <c r="K72" i="3"/>
  <c r="L35" i="36"/>
  <c r="L62" i="36" s="1"/>
  <c r="L72" i="3"/>
  <c r="M35" i="36"/>
  <c r="M62" i="36" s="1"/>
  <c r="M72" i="3"/>
  <c r="N35" i="36"/>
  <c r="N62" i="36" s="1"/>
  <c r="N72" i="3"/>
  <c r="O35" i="36"/>
  <c r="O62" i="36" s="1"/>
  <c r="O72" i="3"/>
  <c r="P35" i="36"/>
  <c r="P62" i="36" s="1"/>
  <c r="P72" i="3"/>
  <c r="Q35" i="36"/>
  <c r="Q62" i="36" s="1"/>
  <c r="Q72" i="3"/>
  <c r="R35" i="36"/>
  <c r="R62" i="36" s="1"/>
  <c r="R72" i="3"/>
  <c r="S35" i="36"/>
  <c r="S62" i="36" s="1"/>
  <c r="S72" i="3"/>
  <c r="T35" i="36"/>
  <c r="T62" i="36" s="1"/>
  <c r="U35" i="36"/>
  <c r="U62" i="36" s="1"/>
  <c r="V35" i="36"/>
  <c r="V62" i="36" s="1"/>
  <c r="G14" i="10" l="1"/>
  <c r="D62" i="36"/>
  <c r="E31" i="13" s="1"/>
  <c r="X73" i="3"/>
  <c r="X72" i="3" s="1"/>
  <c r="X36" i="36"/>
  <c r="X35" i="36" s="1"/>
  <c r="X62" i="36" s="1"/>
  <c r="F43" i="31"/>
  <c r="F99" i="3"/>
  <c r="F14" i="10" l="1"/>
  <c r="E27" i="34" l="1"/>
  <c r="Y31" i="20" l="1"/>
  <c r="Y33" i="20"/>
  <c r="Y32" i="20"/>
  <c r="Y30" i="20"/>
  <c r="F8" i="2" l="1"/>
  <c r="Y19" i="6" l="1"/>
  <c r="F10" i="30"/>
  <c r="F10" i="13"/>
  <c r="Y10" i="2"/>
  <c r="Y10" i="13" l="1"/>
  <c r="F9" i="31"/>
  <c r="Y8" i="2"/>
  <c r="Y38" i="2"/>
  <c r="Y36" i="2" s="1"/>
  <c r="F36" i="2"/>
  <c r="F12" i="30"/>
  <c r="F11" i="30"/>
  <c r="F13" i="30"/>
  <c r="Y9" i="31" l="1"/>
  <c r="F12" i="13"/>
  <c r="F34" i="30"/>
  <c r="F35" i="30" l="1"/>
  <c r="F16" i="13" s="1"/>
  <c r="F37" i="30"/>
  <c r="F18" i="13" s="1"/>
  <c r="F36" i="30"/>
  <c r="F17" i="13" s="1"/>
  <c r="Y12" i="13"/>
  <c r="F11" i="31"/>
  <c r="F15" i="13" l="1"/>
  <c r="Y11" i="31"/>
  <c r="F24" i="6" l="1"/>
  <c r="F24" i="13" s="1"/>
  <c r="F22" i="31" l="1"/>
  <c r="E24" i="6"/>
  <c r="E24" i="13" s="1"/>
  <c r="E22" i="31" l="1"/>
  <c r="F68" i="32" l="1"/>
  <c r="E68" i="32"/>
  <c r="E33" i="31" l="1"/>
  <c r="Y66" i="32"/>
  <c r="Y68" i="32" s="1"/>
  <c r="E8" i="10" l="1"/>
  <c r="E56" i="31"/>
  <c r="F33" i="31"/>
  <c r="F56" i="31" l="1"/>
  <c r="Y56" i="31" s="1"/>
  <c r="F8" i="10"/>
  <c r="Y33" i="31"/>
  <c r="D8" i="10" l="1"/>
  <c r="V58" i="3" l="1"/>
  <c r="P58" i="3"/>
  <c r="G58" i="3"/>
  <c r="S58" i="3"/>
  <c r="J58" i="3"/>
  <c r="O58" i="3"/>
  <c r="R58" i="3"/>
  <c r="F58" i="3"/>
  <c r="Q58" i="3"/>
  <c r="T58" i="3"/>
  <c r="K58" i="3"/>
  <c r="N58" i="3"/>
  <c r="L58" i="3"/>
  <c r="M58" i="3"/>
  <c r="H58" i="3"/>
  <c r="I58" i="3"/>
  <c r="U58" i="3"/>
  <c r="X50" i="3" l="1"/>
  <c r="E58" i="3"/>
  <c r="P62" i="3" l="1"/>
  <c r="P99" i="3" s="1"/>
  <c r="L62" i="3"/>
  <c r="L99" i="3" s="1"/>
  <c r="H62" i="3"/>
  <c r="H99" i="3" s="1"/>
  <c r="Q62" i="3"/>
  <c r="Q99" i="3" s="1"/>
  <c r="M62" i="3"/>
  <c r="M99" i="3" s="1"/>
  <c r="I62" i="3"/>
  <c r="I99" i="3" s="1"/>
  <c r="R62" i="3"/>
  <c r="R99" i="3" s="1"/>
  <c r="N62" i="3"/>
  <c r="N99" i="3" s="1"/>
  <c r="J62" i="3"/>
  <c r="J99" i="3" s="1"/>
  <c r="D58" i="3"/>
  <c r="X51" i="3"/>
  <c r="X58" i="3" s="1"/>
  <c r="X64" i="3"/>
  <c r="E62" i="3"/>
  <c r="E99" i="3" s="1"/>
  <c r="S62" i="3"/>
  <c r="S99" i="3" s="1"/>
  <c r="O62" i="3"/>
  <c r="O99" i="3" s="1"/>
  <c r="K62" i="3"/>
  <c r="K99" i="3" s="1"/>
  <c r="Y18" i="20" l="1"/>
  <c r="X63" i="3"/>
  <c r="X62" i="3" s="1"/>
  <c r="X99" i="3" s="1"/>
  <c r="G62" i="3"/>
  <c r="G99" i="3" s="1"/>
  <c r="Y11" i="20"/>
  <c r="W18" i="36"/>
  <c r="W27" i="36" s="1"/>
  <c r="X31" i="13" s="1"/>
  <c r="W35" i="3"/>
  <c r="X39" i="3" l="1"/>
  <c r="X22" i="36"/>
  <c r="X44" i="31"/>
  <c r="X15" i="10" s="1"/>
  <c r="X12" i="10" s="1"/>
  <c r="W42" i="3"/>
  <c r="G17" i="3" l="1"/>
  <c r="H40" i="31" s="1"/>
  <c r="H24" i="10" s="1"/>
  <c r="H23" i="10" s="1"/>
  <c r="V17" i="3"/>
  <c r="W40" i="31" s="1"/>
  <c r="W24" i="10" s="1"/>
  <c r="W23" i="10" s="1"/>
  <c r="Q17" i="3" l="1"/>
  <c r="R40" i="31" s="1"/>
  <c r="R24" i="10" s="1"/>
  <c r="R23" i="10" s="1"/>
  <c r="H17" i="3"/>
  <c r="I40" i="31" s="1"/>
  <c r="I24" i="10" s="1"/>
  <c r="I23" i="10" s="1"/>
  <c r="P17" i="3"/>
  <c r="Q40" i="31" s="1"/>
  <c r="Q24" i="10" s="1"/>
  <c r="Q23" i="10" s="1"/>
  <c r="I17" i="3"/>
  <c r="J40" i="31" s="1"/>
  <c r="J24" i="10" s="1"/>
  <c r="J23" i="10" s="1"/>
  <c r="N17" i="3"/>
  <c r="O40" i="31" s="1"/>
  <c r="O24" i="10" s="1"/>
  <c r="O23" i="10" s="1"/>
  <c r="J17" i="3"/>
  <c r="K40" i="31" s="1"/>
  <c r="K24" i="10" s="1"/>
  <c r="K23" i="10" s="1"/>
  <c r="K17" i="3"/>
  <c r="L40" i="31" s="1"/>
  <c r="L24" i="10" s="1"/>
  <c r="L23" i="10" s="1"/>
  <c r="R17" i="3"/>
  <c r="S40" i="31" s="1"/>
  <c r="S24" i="10" s="1"/>
  <c r="S23" i="10" s="1"/>
  <c r="M17" i="3"/>
  <c r="N40" i="31" s="1"/>
  <c r="N24" i="10" s="1"/>
  <c r="N23" i="10" s="1"/>
  <c r="T17" i="3"/>
  <c r="U40" i="31" s="1"/>
  <c r="U24" i="10" s="1"/>
  <c r="U23" i="10" s="1"/>
  <c r="U17" i="3"/>
  <c r="V40" i="31" s="1"/>
  <c r="V24" i="10" s="1"/>
  <c r="V23" i="10" s="1"/>
  <c r="L17" i="3"/>
  <c r="M40" i="31" s="1"/>
  <c r="M24" i="10" s="1"/>
  <c r="M23" i="10" s="1"/>
  <c r="O17" i="3"/>
  <c r="P40" i="31" s="1"/>
  <c r="P24" i="10" s="1"/>
  <c r="P23" i="10" s="1"/>
  <c r="S17" i="3"/>
  <c r="T40" i="31" s="1"/>
  <c r="T24" i="10" s="1"/>
  <c r="T23" i="10" s="1"/>
  <c r="F17" i="3" l="1"/>
  <c r="G40" i="31" s="1"/>
  <c r="G24" i="10" s="1"/>
  <c r="G23" i="10" s="1"/>
  <c r="Y16" i="20"/>
  <c r="X20" i="36"/>
  <c r="E17" i="3" l="1"/>
  <c r="F40" i="31" s="1"/>
  <c r="F24" i="10" s="1"/>
  <c r="F23" i="10" s="1"/>
  <c r="X37" i="3"/>
  <c r="D17" i="3"/>
  <c r="Y9" i="20"/>
  <c r="Y15" i="20" l="1"/>
  <c r="K21" i="3"/>
  <c r="M21" i="3"/>
  <c r="R21" i="3"/>
  <c r="O21" i="3"/>
  <c r="Q21" i="3"/>
  <c r="V21" i="3"/>
  <c r="F21" i="3"/>
  <c r="N21" i="3"/>
  <c r="S21" i="3"/>
  <c r="U21" i="3"/>
  <c r="E21" i="3"/>
  <c r="H21" i="3"/>
  <c r="L21" i="3"/>
  <c r="G21" i="3"/>
  <c r="J21" i="3"/>
  <c r="P21" i="3"/>
  <c r="I21" i="3"/>
  <c r="T21" i="3"/>
  <c r="X11" i="3"/>
  <c r="X17" i="3" s="1"/>
  <c r="H42" i="31" l="1"/>
  <c r="I42" i="31"/>
  <c r="S42" i="31"/>
  <c r="L42" i="31"/>
  <c r="W42" i="31"/>
  <c r="U42" i="31"/>
  <c r="R42" i="31"/>
  <c r="P42" i="31"/>
  <c r="E40" i="31"/>
  <c r="J42" i="31"/>
  <c r="Q42" i="31"/>
  <c r="K42" i="31"/>
  <c r="M42" i="31"/>
  <c r="F42" i="31"/>
  <c r="V42" i="31"/>
  <c r="O42" i="31"/>
  <c r="G42" i="31"/>
  <c r="X36" i="3"/>
  <c r="N42" i="31"/>
  <c r="T42" i="31"/>
  <c r="Y8" i="20"/>
  <c r="G13" i="10" l="1"/>
  <c r="G41" i="31"/>
  <c r="J13" i="10"/>
  <c r="R13" i="10"/>
  <c r="S13" i="10"/>
  <c r="V13" i="10"/>
  <c r="M13" i="10"/>
  <c r="K13" i="10"/>
  <c r="U13" i="10"/>
  <c r="H13" i="10"/>
  <c r="O13" i="10"/>
  <c r="E24" i="10"/>
  <c r="E23" i="10" s="1"/>
  <c r="Y40" i="31"/>
  <c r="P13" i="10"/>
  <c r="W13" i="10"/>
  <c r="D21" i="3"/>
  <c r="X22" i="3"/>
  <c r="X21" i="3" s="1"/>
  <c r="T13" i="10"/>
  <c r="N13" i="10"/>
  <c r="F13" i="10"/>
  <c r="F41" i="31"/>
  <c r="Q13" i="10"/>
  <c r="L13" i="10"/>
  <c r="I13" i="10"/>
  <c r="E42" i="31" l="1"/>
  <c r="D24" i="10"/>
  <c r="D23" i="10" s="1"/>
  <c r="E13" i="10" l="1"/>
  <c r="Y42" i="31"/>
  <c r="E41" i="31"/>
  <c r="E14" i="20" l="1"/>
  <c r="D13" i="10"/>
  <c r="D35" i="3"/>
  <c r="E22" i="20" l="1"/>
  <c r="E10" i="10" s="1"/>
  <c r="E45" i="31"/>
  <c r="E44" i="31"/>
  <c r="E15" i="10" s="1"/>
  <c r="E12" i="10" s="1"/>
  <c r="D42" i="3"/>
  <c r="E29" i="20" l="1"/>
  <c r="E37" i="20" l="1"/>
  <c r="Y16" i="6" l="1"/>
  <c r="F14" i="20" l="1"/>
  <c r="Y17" i="20"/>
  <c r="Y14" i="20" s="1"/>
  <c r="E35" i="3"/>
  <c r="F12" i="33" l="1"/>
  <c r="F45" i="31"/>
  <c r="Y45" i="31" s="1"/>
  <c r="F22" i="20"/>
  <c r="F10" i="10" s="1"/>
  <c r="D10" i="10" s="1"/>
  <c r="F44" i="31"/>
  <c r="F15" i="10" s="1"/>
  <c r="F12" i="10" s="1"/>
  <c r="E42" i="3"/>
  <c r="Y10" i="20"/>
  <c r="Y7" i="20" s="1"/>
  <c r="Y22" i="20" s="1"/>
  <c r="D133" i="33" l="1"/>
  <c r="F12" i="34"/>
  <c r="D12" i="34" s="1"/>
  <c r="D12" i="33"/>
  <c r="F29" i="20"/>
  <c r="F37" i="20" s="1"/>
  <c r="Y34" i="20"/>
  <c r="Y29" i="20" s="1"/>
  <c r="Y37" i="20" s="1"/>
  <c r="G133" i="33" l="1"/>
  <c r="H133" i="33"/>
  <c r="I133" i="33"/>
  <c r="I152" i="33" s="1"/>
  <c r="I22" i="33" s="1"/>
  <c r="I42" i="6" s="1"/>
  <c r="J133" i="33"/>
  <c r="J152" i="33" s="1"/>
  <c r="J22" i="33" s="1"/>
  <c r="J42" i="6" s="1"/>
  <c r="K133" i="33"/>
  <c r="K152" i="33" s="1"/>
  <c r="K22" i="33" s="1"/>
  <c r="K42" i="6" s="1"/>
  <c r="L133" i="33"/>
  <c r="M133" i="33"/>
  <c r="M152" i="33" s="1"/>
  <c r="M22" i="33" s="1"/>
  <c r="M42" i="6" s="1"/>
  <c r="N133" i="33"/>
  <c r="N152" i="33" s="1"/>
  <c r="N22" i="33" s="1"/>
  <c r="N42" i="6" s="1"/>
  <c r="O133" i="33"/>
  <c r="O152" i="33" s="1"/>
  <c r="O22" i="33" s="1"/>
  <c r="O42" i="6" s="1"/>
  <c r="P133" i="33"/>
  <c r="P152" i="33" s="1"/>
  <c r="P22" i="33" s="1"/>
  <c r="P42" i="6" s="1"/>
  <c r="Q133" i="33"/>
  <c r="Q152" i="33" s="1"/>
  <c r="Q22" i="33" s="1"/>
  <c r="Q42" i="6" s="1"/>
  <c r="R133" i="33"/>
  <c r="R152" i="33" s="1"/>
  <c r="R22" i="33" s="1"/>
  <c r="R42" i="6" s="1"/>
  <c r="S133" i="33"/>
  <c r="S152" i="33" s="1"/>
  <c r="S22" i="33" s="1"/>
  <c r="S42" i="6" s="1"/>
  <c r="T133" i="33"/>
  <c r="T152" i="33" s="1"/>
  <c r="T22" i="33" s="1"/>
  <c r="T42" i="6" s="1"/>
  <c r="U133" i="33"/>
  <c r="U152" i="33" s="1"/>
  <c r="U22" i="33" s="1"/>
  <c r="U42" i="6" s="1"/>
  <c r="V133" i="33"/>
  <c r="V152" i="33" s="1"/>
  <c r="V22" i="33" s="1"/>
  <c r="V42" i="6" s="1"/>
  <c r="W133" i="33"/>
  <c r="W152" i="33" s="1"/>
  <c r="W22" i="33" s="1"/>
  <c r="W42" i="6" s="1"/>
  <c r="X133" i="33"/>
  <c r="X152" i="33" s="1"/>
  <c r="X22" i="33" s="1"/>
  <c r="X42" i="6" s="1"/>
  <c r="L152" i="33"/>
  <c r="L22" i="33" s="1"/>
  <c r="L42" i="6" s="1"/>
  <c r="H152" i="33"/>
  <c r="H22" i="33" s="1"/>
  <c r="H42" i="6" s="1"/>
  <c r="D152" i="33"/>
  <c r="D13" i="33"/>
  <c r="F13" i="33"/>
  <c r="I22" i="34" l="1"/>
  <c r="V22" i="34"/>
  <c r="X22" i="34"/>
  <c r="G152" i="33"/>
  <c r="G22" i="33" s="1"/>
  <c r="G42" i="6" s="1"/>
  <c r="Y42" i="6" s="1"/>
  <c r="Q22" i="34"/>
  <c r="W22" i="34"/>
  <c r="P22" i="34"/>
  <c r="T22" i="34"/>
  <c r="U22" i="34"/>
  <c r="O22" i="34"/>
  <c r="H22" i="34"/>
  <c r="S22" i="34"/>
  <c r="N22" i="34"/>
  <c r="M22" i="34"/>
  <c r="K22" i="34"/>
  <c r="J22" i="34"/>
  <c r="L22" i="34"/>
  <c r="R22" i="34"/>
  <c r="D13" i="34"/>
  <c r="F13" i="34"/>
  <c r="G22" i="34" l="1"/>
  <c r="D22" i="34" s="1"/>
  <c r="D22" i="33"/>
  <c r="V26" i="13"/>
  <c r="V23" i="34"/>
  <c r="V23" i="33"/>
  <c r="N26" i="13"/>
  <c r="N23" i="34"/>
  <c r="N23" i="33"/>
  <c r="W23" i="34"/>
  <c r="W26" i="13"/>
  <c r="W23" i="33"/>
  <c r="I26" i="13"/>
  <c r="I23" i="34"/>
  <c r="I23" i="33"/>
  <c r="L26" i="13"/>
  <c r="L23" i="34"/>
  <c r="L23" i="33"/>
  <c r="Q23" i="34"/>
  <c r="Q26" i="13"/>
  <c r="Q23" i="33"/>
  <c r="O23" i="34"/>
  <c r="O26" i="13"/>
  <c r="O23" i="33"/>
  <c r="T26" i="13"/>
  <c r="T23" i="34"/>
  <c r="T23" i="33"/>
  <c r="H23" i="34"/>
  <c r="H26" i="13"/>
  <c r="H23" i="33"/>
  <c r="P23" i="34"/>
  <c r="P26" i="13"/>
  <c r="P23" i="33"/>
  <c r="K23" i="34"/>
  <c r="K26" i="13"/>
  <c r="K23" i="33"/>
  <c r="J23" i="34"/>
  <c r="J26" i="13"/>
  <c r="J23" i="33"/>
  <c r="M23" i="34"/>
  <c r="M26" i="13"/>
  <c r="M23" i="33"/>
  <c r="X23" i="34"/>
  <c r="X26" i="13"/>
  <c r="X23" i="33"/>
  <c r="U23" i="34"/>
  <c r="U26" i="13"/>
  <c r="U23" i="33"/>
  <c r="S26" i="13"/>
  <c r="S23" i="34"/>
  <c r="S23" i="33"/>
  <c r="R23" i="34"/>
  <c r="R26" i="13"/>
  <c r="R23" i="33"/>
  <c r="D23" i="33" l="1"/>
  <c r="G23" i="33"/>
  <c r="G23" i="34" l="1"/>
  <c r="D23" i="34" s="1"/>
  <c r="G26" i="13"/>
  <c r="Y26" i="13" l="1"/>
  <c r="F35" i="3" l="1"/>
  <c r="G44" i="31" l="1"/>
  <c r="G15" i="10" s="1"/>
  <c r="G12" i="10" s="1"/>
  <c r="F42" i="3"/>
  <c r="F18" i="36"/>
  <c r="F27" i="36" s="1"/>
  <c r="G31" i="13" s="1"/>
  <c r="G35" i="3" l="1"/>
  <c r="H44" i="31" l="1"/>
  <c r="H15" i="10" s="1"/>
  <c r="G18" i="36"/>
  <c r="Y15" i="6" l="1"/>
  <c r="Y27" i="6"/>
  <c r="Y31" i="6"/>
  <c r="H24" i="6" l="1"/>
  <c r="H24" i="13" s="1"/>
  <c r="G24" i="6"/>
  <c r="G24" i="13" s="1"/>
  <c r="H22" i="31" l="1"/>
  <c r="G22" i="31"/>
  <c r="J24" i="6" l="1"/>
  <c r="J24" i="13" s="1"/>
  <c r="I24" i="6"/>
  <c r="I24" i="13" s="1"/>
  <c r="J22" i="31" l="1"/>
  <c r="I22" i="31"/>
  <c r="L24" i="6" l="1"/>
  <c r="L24" i="13" s="1"/>
  <c r="K24" i="6"/>
  <c r="K24" i="13" s="1"/>
  <c r="L22" i="31" l="1"/>
  <c r="K22" i="31"/>
  <c r="N24" i="6" l="1"/>
  <c r="N24" i="13" s="1"/>
  <c r="M24" i="6"/>
  <c r="M24" i="13" s="1"/>
  <c r="N22" i="31" l="1"/>
  <c r="Y10" i="6"/>
  <c r="M22" i="31"/>
  <c r="P24" i="6" l="1"/>
  <c r="P24" i="13" s="1"/>
  <c r="O24" i="6"/>
  <c r="O24" i="13" s="1"/>
  <c r="P22" i="31" l="1"/>
  <c r="O22" i="31"/>
  <c r="Q24" i="6"/>
  <c r="Q24" i="13" s="1"/>
  <c r="Q22" i="31" l="1"/>
  <c r="R24" i="6"/>
  <c r="R24" i="13" s="1"/>
  <c r="E23" i="27"/>
  <c r="F18" i="6" s="1"/>
  <c r="F9" i="6" s="1"/>
  <c r="R22" i="31" l="1"/>
  <c r="D16" i="27"/>
  <c r="D23" i="27" s="1"/>
  <c r="E18" i="6" s="1"/>
  <c r="S24" i="6"/>
  <c r="S24" i="13" s="1"/>
  <c r="F23" i="13"/>
  <c r="Y25" i="6"/>
  <c r="S22" i="31" l="1"/>
  <c r="Y30" i="6"/>
  <c r="T24" i="6"/>
  <c r="T24" i="13" s="1"/>
  <c r="Y12" i="6"/>
  <c r="F21" i="31"/>
  <c r="F20" i="31" s="1"/>
  <c r="F22" i="13"/>
  <c r="E9" i="6"/>
  <c r="Y11" i="6"/>
  <c r="T22" i="31" l="1"/>
  <c r="E23" i="13"/>
  <c r="U24" i="6"/>
  <c r="U24" i="13" s="1"/>
  <c r="U22" i="31" l="1"/>
  <c r="Y28" i="6"/>
  <c r="V24" i="6"/>
  <c r="V24" i="13" s="1"/>
  <c r="E22" i="13"/>
  <c r="E21" i="31"/>
  <c r="V22" i="31" l="1"/>
  <c r="Y14" i="6"/>
  <c r="W24" i="6"/>
  <c r="W24" i="13" s="1"/>
  <c r="E20" i="31"/>
  <c r="Y29" i="6"/>
  <c r="W22" i="31" l="1"/>
  <c r="G23" i="27" l="1"/>
  <c r="H18" i="6" s="1"/>
  <c r="H9" i="6" s="1"/>
  <c r="M23" i="27"/>
  <c r="N18" i="6" s="1"/>
  <c r="N9" i="6" s="1"/>
  <c r="J23" i="27"/>
  <c r="K18" i="6" s="1"/>
  <c r="H23" i="27"/>
  <c r="I18" i="6" s="1"/>
  <c r="I9" i="6" s="1"/>
  <c r="Y26" i="6"/>
  <c r="Y24" i="6" s="1"/>
  <c r="X24" i="6"/>
  <c r="X24" i="13" s="1"/>
  <c r="K23" i="27"/>
  <c r="L18" i="6" s="1"/>
  <c r="L9" i="6" s="1"/>
  <c r="L23" i="27"/>
  <c r="M18" i="6" s="1"/>
  <c r="M9" i="6" s="1"/>
  <c r="I23" i="27"/>
  <c r="J18" i="6" s="1"/>
  <c r="J9" i="6" s="1"/>
  <c r="K9" i="6" l="1"/>
  <c r="K23" i="13" s="1"/>
  <c r="M23" i="13"/>
  <c r="N23" i="13"/>
  <c r="H23" i="13"/>
  <c r="X22" i="31"/>
  <c r="Y22" i="31" s="1"/>
  <c r="Y24" i="13"/>
  <c r="I23" i="13"/>
  <c r="Y13" i="6"/>
  <c r="J23" i="13"/>
  <c r="L23" i="13"/>
  <c r="J22" i="13" l="1"/>
  <c r="J21" i="31"/>
  <c r="J20" i="31" s="1"/>
  <c r="K22" i="13"/>
  <c r="K21" i="31"/>
  <c r="K20" i="31" s="1"/>
  <c r="H22" i="13"/>
  <c r="H21" i="31"/>
  <c r="H20" i="31" s="1"/>
  <c r="L22" i="13"/>
  <c r="L21" i="31"/>
  <c r="L20" i="31" s="1"/>
  <c r="F23" i="27"/>
  <c r="G18" i="6" s="1"/>
  <c r="I21" i="31"/>
  <c r="I20" i="31" s="1"/>
  <c r="I22" i="13"/>
  <c r="N22" i="13"/>
  <c r="N21" i="31"/>
  <c r="N20" i="31" s="1"/>
  <c r="M22" i="13"/>
  <c r="M21" i="31"/>
  <c r="M20" i="31" s="1"/>
  <c r="G9" i="6" l="1"/>
  <c r="G23" i="13" l="1"/>
  <c r="G22" i="13" l="1"/>
  <c r="G21" i="31"/>
  <c r="R23" i="27" l="1"/>
  <c r="S18" i="6" s="1"/>
  <c r="S9" i="6" s="1"/>
  <c r="W23" i="27"/>
  <c r="X18" i="6" s="1"/>
  <c r="X9" i="6" s="1"/>
  <c r="U23" i="27"/>
  <c r="V18" i="6" s="1"/>
  <c r="V9" i="6" s="1"/>
  <c r="O23" i="27"/>
  <c r="P18" i="6" s="1"/>
  <c r="P9" i="6" s="1"/>
  <c r="V23" i="27"/>
  <c r="W18" i="6" s="1"/>
  <c r="W9" i="6" s="1"/>
  <c r="P23" i="27"/>
  <c r="Q18" i="6" s="1"/>
  <c r="Q9" i="6" s="1"/>
  <c r="T23" i="27"/>
  <c r="U18" i="6" s="1"/>
  <c r="U9" i="6" s="1"/>
  <c r="Q23" i="27"/>
  <c r="R18" i="6" s="1"/>
  <c r="R9" i="6" s="1"/>
  <c r="G20" i="31"/>
  <c r="S23" i="27"/>
  <c r="T18" i="6" s="1"/>
  <c r="T9" i="6" s="1"/>
  <c r="U23" i="13" l="1"/>
  <c r="T23" i="13"/>
  <c r="R23" i="13"/>
  <c r="P23" i="13"/>
  <c r="V23" i="13"/>
  <c r="X23" i="13"/>
  <c r="Q23" i="13"/>
  <c r="W23" i="13"/>
  <c r="S23" i="13"/>
  <c r="Q21" i="31" l="1"/>
  <c r="Q20" i="31" s="1"/>
  <c r="Q22" i="13"/>
  <c r="V22" i="13"/>
  <c r="V21" i="31"/>
  <c r="V20" i="31" s="1"/>
  <c r="T21" i="31"/>
  <c r="T20" i="31" s="1"/>
  <c r="T22" i="13"/>
  <c r="N23" i="27"/>
  <c r="O18" i="6" s="1"/>
  <c r="X17" i="27"/>
  <c r="X16" i="27" s="1"/>
  <c r="X23" i="27" s="1"/>
  <c r="X21" i="31"/>
  <c r="X20" i="31" s="1"/>
  <c r="X22" i="13"/>
  <c r="S21" i="31"/>
  <c r="S20" i="31" s="1"/>
  <c r="S22" i="13"/>
  <c r="W22" i="13"/>
  <c r="W21" i="31"/>
  <c r="W20" i="31" s="1"/>
  <c r="P22" i="13"/>
  <c r="P21" i="31"/>
  <c r="P20" i="31" s="1"/>
  <c r="R21" i="31"/>
  <c r="R20" i="31" s="1"/>
  <c r="R22" i="13"/>
  <c r="U21" i="31"/>
  <c r="U20" i="31" s="1"/>
  <c r="U22" i="13"/>
  <c r="O9" i="6" l="1"/>
  <c r="Y18" i="6"/>
  <c r="Y9" i="6" s="1"/>
  <c r="O23" i="13" l="1"/>
  <c r="O21" i="31" l="1"/>
  <c r="O22" i="13"/>
  <c r="Y23" i="13"/>
  <c r="Y22" i="13" s="1"/>
  <c r="O20" i="31" l="1"/>
  <c r="Y21" i="31"/>
  <c r="Y20" i="31" s="1"/>
  <c r="G28" i="3" l="1"/>
  <c r="H43" i="31" l="1"/>
  <c r="G42" i="3"/>
  <c r="H41" i="31" l="1"/>
  <c r="H14" i="10"/>
  <c r="H12" i="10" s="1"/>
  <c r="G10" i="36" l="1"/>
  <c r="G27" i="36" l="1"/>
  <c r="H31" i="13" s="1"/>
  <c r="H35" i="3" l="1"/>
  <c r="I44" i="31" s="1"/>
  <c r="I15" i="10" s="1"/>
  <c r="H18" i="36"/>
  <c r="H28" i="3" l="1"/>
  <c r="I43" i="31" l="1"/>
  <c r="H42" i="3"/>
  <c r="I14" i="10" l="1"/>
  <c r="I12" i="10" s="1"/>
  <c r="I41" i="31"/>
  <c r="H10" i="36" l="1"/>
  <c r="H27" i="36" l="1"/>
  <c r="I31" i="13" s="1"/>
  <c r="I35" i="3" l="1"/>
  <c r="I18" i="36"/>
  <c r="J44" i="31" l="1"/>
  <c r="J15" i="10" s="1"/>
  <c r="I28" i="3" l="1"/>
  <c r="J43" i="31" l="1"/>
  <c r="I42" i="3"/>
  <c r="J41" i="31" l="1"/>
  <c r="J14" i="10"/>
  <c r="J12" i="10" s="1"/>
  <c r="I10" i="36" l="1"/>
  <c r="I27" i="36" l="1"/>
  <c r="J31" i="13" s="1"/>
  <c r="J35" i="3" l="1"/>
  <c r="J18" i="36"/>
  <c r="K44" i="31" l="1"/>
  <c r="K15" i="10" s="1"/>
  <c r="J28" i="3" l="1"/>
  <c r="K43" i="31" l="1"/>
  <c r="J42" i="3"/>
  <c r="K41" i="31" l="1"/>
  <c r="K14" i="10"/>
  <c r="K12" i="10" s="1"/>
  <c r="J10" i="36" l="1"/>
  <c r="J27" i="36" l="1"/>
  <c r="K31" i="13" s="1"/>
  <c r="K18" i="36" l="1"/>
  <c r="K35" i="3"/>
  <c r="L44" i="31" l="1"/>
  <c r="L15" i="10" s="1"/>
  <c r="K28" i="3" l="1"/>
  <c r="L43" i="31" l="1"/>
  <c r="K42" i="3"/>
  <c r="L14" i="10" l="1"/>
  <c r="L12" i="10" s="1"/>
  <c r="L41" i="31"/>
  <c r="K10" i="36" l="1"/>
  <c r="K27" i="36" l="1"/>
  <c r="L31" i="13" s="1"/>
  <c r="L35" i="3" l="1"/>
  <c r="L18" i="36"/>
  <c r="M44" i="31" l="1"/>
  <c r="M15" i="10" s="1"/>
  <c r="L28" i="3" l="1"/>
  <c r="M43" i="31" l="1"/>
  <c r="L42" i="3"/>
  <c r="M41" i="31" l="1"/>
  <c r="M14" i="10"/>
  <c r="M12" i="10" s="1"/>
  <c r="L10" i="36" l="1"/>
  <c r="L27" i="36" l="1"/>
  <c r="M31" i="13" s="1"/>
  <c r="M35" i="3" l="1"/>
  <c r="M18" i="36"/>
  <c r="N44" i="31" l="1"/>
  <c r="N15" i="10" s="1"/>
  <c r="M28" i="3" l="1"/>
  <c r="N43" i="31" l="1"/>
  <c r="M42" i="3"/>
  <c r="N41" i="31" l="1"/>
  <c r="N14" i="10"/>
  <c r="N12" i="10" s="1"/>
  <c r="M10" i="36" l="1"/>
  <c r="M27" i="36" l="1"/>
  <c r="N31" i="13" s="1"/>
  <c r="N18" i="36" l="1"/>
  <c r="N35" i="3"/>
  <c r="O44" i="31" l="1"/>
  <c r="O15" i="10" s="1"/>
  <c r="N28" i="3" l="1"/>
  <c r="O43" i="31" l="1"/>
  <c r="O14" i="10" s="1"/>
  <c r="O12" i="10" s="1"/>
  <c r="N42" i="3"/>
  <c r="O41" i="31" l="1"/>
  <c r="N10" i="36" l="1"/>
  <c r="N27" i="36" l="1"/>
  <c r="O31" i="13" s="1"/>
  <c r="O18" i="36" l="1"/>
  <c r="O35" i="3"/>
  <c r="P44" i="31" l="1"/>
  <c r="P15" i="10" s="1"/>
  <c r="O28" i="3" l="1"/>
  <c r="P43" i="31" l="1"/>
  <c r="O42" i="3"/>
  <c r="P41" i="31" l="1"/>
  <c r="P14" i="10"/>
  <c r="P12" i="10" s="1"/>
  <c r="O10" i="36" l="1"/>
  <c r="O27" i="36" l="1"/>
  <c r="P31" i="13" s="1"/>
  <c r="P35" i="3" l="1"/>
  <c r="Q44" i="31" s="1"/>
  <c r="Q15" i="10" s="1"/>
  <c r="P18" i="36"/>
  <c r="P28" i="3" l="1"/>
  <c r="Q43" i="31" l="1"/>
  <c r="P42" i="3"/>
  <c r="Q14" i="10" l="1"/>
  <c r="Q12" i="10" s="1"/>
  <c r="Q41" i="31"/>
  <c r="P10" i="36" l="1"/>
  <c r="P27" i="36" l="1"/>
  <c r="Q31" i="13" s="1"/>
  <c r="Q18" i="36" l="1"/>
  <c r="Q35" i="3"/>
  <c r="R44" i="31" l="1"/>
  <c r="R15" i="10" s="1"/>
  <c r="Q28" i="3" l="1"/>
  <c r="R43" i="31" l="1"/>
  <c r="Q42" i="3"/>
  <c r="R14" i="10" l="1"/>
  <c r="R12" i="10" s="1"/>
  <c r="R41" i="31"/>
  <c r="Q10" i="36" l="1"/>
  <c r="Q27" i="36" l="1"/>
  <c r="R31" i="13" s="1"/>
  <c r="R18" i="36" l="1"/>
  <c r="R35" i="3"/>
  <c r="S44" i="31" l="1"/>
  <c r="S15" i="10" s="1"/>
  <c r="R28" i="3" l="1"/>
  <c r="R42" i="3" l="1"/>
  <c r="S43" i="31"/>
  <c r="S14" i="10" l="1"/>
  <c r="S12" i="10" s="1"/>
  <c r="S41" i="31"/>
  <c r="R10" i="36" l="1"/>
  <c r="R27" i="36" l="1"/>
  <c r="S31" i="13" s="1"/>
  <c r="S35" i="3" l="1"/>
  <c r="S18" i="36"/>
  <c r="T44" i="31" l="1"/>
  <c r="T15" i="10" s="1"/>
  <c r="S28" i="3" l="1"/>
  <c r="T43" i="31" l="1"/>
  <c r="S42" i="3"/>
  <c r="T41" i="31" l="1"/>
  <c r="T14" i="10"/>
  <c r="T12" i="10" s="1"/>
  <c r="S10" i="36" l="1"/>
  <c r="S27" i="36" l="1"/>
  <c r="T31" i="13" s="1"/>
  <c r="T18" i="36" l="1"/>
  <c r="T35" i="3"/>
  <c r="U44" i="31" l="1"/>
  <c r="U15" i="10" s="1"/>
  <c r="T28" i="3" l="1"/>
  <c r="U43" i="31" l="1"/>
  <c r="T42" i="3"/>
  <c r="U41" i="31" l="1"/>
  <c r="U14" i="10"/>
  <c r="U12" i="10" s="1"/>
  <c r="T10" i="36" l="1"/>
  <c r="T27" i="36" l="1"/>
  <c r="U31" i="13" s="1"/>
  <c r="U35" i="3" l="1"/>
  <c r="U18" i="36"/>
  <c r="V44" i="31" l="1"/>
  <c r="V15" i="10" s="1"/>
  <c r="V11" i="55" l="1"/>
  <c r="E11" i="55"/>
  <c r="D11" i="55"/>
  <c r="F11" i="55"/>
  <c r="V19" i="55" l="1"/>
  <c r="V26" i="55" s="1"/>
  <c r="D19" i="55"/>
  <c r="D26" i="55" s="1"/>
  <c r="D9" i="55" s="1"/>
  <c r="E36" i="31" s="1"/>
  <c r="F19" i="55"/>
  <c r="F26" i="55" s="1"/>
  <c r="W9" i="55" l="1"/>
  <c r="X36" i="31" s="1"/>
  <c r="E19" i="55"/>
  <c r="E59" i="31"/>
  <c r="E32" i="10" l="1"/>
  <c r="E26" i="55"/>
  <c r="X59" i="31"/>
  <c r="X32" i="10" s="1"/>
  <c r="G11" i="13"/>
  <c r="G9" i="13" s="1"/>
  <c r="G44" i="2"/>
  <c r="X11" i="13"/>
  <c r="X9" i="13" s="1"/>
  <c r="X44" i="2"/>
  <c r="E11" i="13"/>
  <c r="E9" i="13" s="1"/>
  <c r="E44" i="2"/>
  <c r="F11" i="13"/>
  <c r="F9" i="13" s="1"/>
  <c r="F44" i="2"/>
  <c r="F10" i="31" l="1"/>
  <c r="F8" i="31" s="1"/>
  <c r="E9" i="55"/>
  <c r="F36" i="31" s="1"/>
  <c r="F9" i="55"/>
  <c r="G36" i="31" s="1"/>
  <c r="E10" i="31"/>
  <c r="G10" i="31"/>
  <c r="G8" i="31" s="1"/>
  <c r="X10" i="31"/>
  <c r="X8" i="31" s="1"/>
  <c r="E14" i="31" l="1"/>
  <c r="E15" i="13"/>
  <c r="F59" i="31"/>
  <c r="X14" i="31"/>
  <c r="G15" i="31"/>
  <c r="E15" i="31"/>
  <c r="F15" i="31"/>
  <c r="E8" i="31"/>
  <c r="X15" i="31"/>
  <c r="G14" i="31"/>
  <c r="G16" i="31"/>
  <c r="E16" i="31"/>
  <c r="F16" i="31"/>
  <c r="F14" i="31"/>
  <c r="G59" i="31"/>
  <c r="G32" i="10" s="1"/>
  <c r="X16" i="31"/>
  <c r="X20" i="13" l="1"/>
  <c r="X28" i="13" s="1"/>
  <c r="F13" i="31"/>
  <c r="F18" i="31" s="1"/>
  <c r="F25" i="31" s="1"/>
  <c r="E20" i="13"/>
  <c r="E28" i="13" s="1"/>
  <c r="F20" i="13"/>
  <c r="F28" i="13" s="1"/>
  <c r="G13" i="31"/>
  <c r="G18" i="31" s="1"/>
  <c r="G25" i="31" s="1"/>
  <c r="F32" i="10"/>
  <c r="E13" i="31"/>
  <c r="E18" i="31" s="1"/>
  <c r="E25" i="31" s="1"/>
  <c r="G20" i="13"/>
  <c r="G28" i="13" s="1"/>
  <c r="X13" i="31"/>
  <c r="X18" i="31" s="1"/>
  <c r="X25" i="31" s="1"/>
  <c r="E29" i="13" l="1"/>
  <c r="F50" i="31"/>
  <c r="E74" i="30"/>
  <c r="X50" i="31"/>
  <c r="E50" i="31"/>
  <c r="X74" i="30"/>
  <c r="G50" i="31"/>
  <c r="F74" i="30"/>
  <c r="F33" i="13" l="1"/>
  <c r="F42" i="30" s="1"/>
  <c r="X33" i="13"/>
  <c r="X42" i="30" s="1"/>
  <c r="F29" i="13"/>
  <c r="X29" i="13"/>
  <c r="E33" i="13"/>
  <c r="E42" i="30" s="1"/>
  <c r="G33" i="13"/>
  <c r="G42" i="30" s="1"/>
  <c r="G29" i="13"/>
  <c r="X95" i="30"/>
  <c r="X99" i="30"/>
  <c r="X81" i="30"/>
  <c r="X85" i="30"/>
  <c r="E99" i="30"/>
  <c r="E96" i="30" s="1"/>
  <c r="E91" i="30" s="1"/>
  <c r="E92" i="30" s="1"/>
  <c r="E100" i="30" s="1"/>
  <c r="E53" i="31" s="1"/>
  <c r="E81" i="30"/>
  <c r="E95" i="30"/>
  <c r="E85" i="30"/>
  <c r="E82" i="30" s="1"/>
  <c r="E77" i="30" s="1"/>
  <c r="F81" i="30"/>
  <c r="F95" i="30"/>
  <c r="F85" i="30"/>
  <c r="F99" i="30"/>
  <c r="G74" i="30"/>
  <c r="E78" i="30" l="1"/>
  <c r="E86" i="30" s="1"/>
  <c r="E52" i="31" s="1"/>
  <c r="E61" i="31" s="1"/>
  <c r="F49" i="30"/>
  <c r="F63" i="30"/>
  <c r="F53" i="30"/>
  <c r="F67" i="30"/>
  <c r="X49" i="30"/>
  <c r="X63" i="30"/>
  <c r="X53" i="30"/>
  <c r="X67" i="30"/>
  <c r="F94" i="30"/>
  <c r="E101" i="30"/>
  <c r="G95" i="30"/>
  <c r="G99" i="30"/>
  <c r="G81" i="30"/>
  <c r="G85" i="30"/>
  <c r="F80" i="30"/>
  <c r="E87" i="30"/>
  <c r="E49" i="30"/>
  <c r="E63" i="30"/>
  <c r="E53" i="30"/>
  <c r="E50" i="30" s="1"/>
  <c r="E45" i="30" s="1"/>
  <c r="E67" i="30"/>
  <c r="E64" i="30" l="1"/>
  <c r="E59" i="30" s="1"/>
  <c r="E60" i="30" s="1"/>
  <c r="E68" i="30" s="1"/>
  <c r="E28" i="31" s="1"/>
  <c r="F96" i="30"/>
  <c r="G94" i="30" s="1"/>
  <c r="G96" i="30" s="1"/>
  <c r="F82" i="30"/>
  <c r="G80" i="30" s="1"/>
  <c r="E46" i="30"/>
  <c r="E54" i="30" s="1"/>
  <c r="E36" i="13" s="1"/>
  <c r="F48" i="30"/>
  <c r="E55" i="30"/>
  <c r="E37" i="13" s="1"/>
  <c r="G49" i="30"/>
  <c r="G63" i="30"/>
  <c r="G53" i="30"/>
  <c r="G67" i="30"/>
  <c r="E69" i="30" l="1"/>
  <c r="E41" i="13" s="1"/>
  <c r="F62" i="30"/>
  <c r="F64" i="30" s="1"/>
  <c r="E40" i="13"/>
  <c r="E27" i="31"/>
  <c r="G91" i="30"/>
  <c r="G92" i="30" s="1"/>
  <c r="G100" i="30" s="1"/>
  <c r="G53" i="31" s="1"/>
  <c r="G101" i="30"/>
  <c r="H94" i="30"/>
  <c r="G82" i="30"/>
  <c r="H80" i="30" s="1"/>
  <c r="F50" i="30"/>
  <c r="G48" i="30" s="1"/>
  <c r="G50" i="30" s="1"/>
  <c r="F91" i="30"/>
  <c r="F92" i="30" s="1"/>
  <c r="F100" i="30" s="1"/>
  <c r="F53" i="31" s="1"/>
  <c r="F101" i="30"/>
  <c r="F77" i="30"/>
  <c r="F87" i="30"/>
  <c r="E35" i="13"/>
  <c r="E39" i="13" l="1"/>
  <c r="E43" i="13" s="1"/>
  <c r="E30" i="31"/>
  <c r="E38" i="31" s="1"/>
  <c r="G62" i="30"/>
  <c r="G64" i="30" s="1"/>
  <c r="H62" i="30" s="1"/>
  <c r="G45" i="30"/>
  <c r="H48" i="30"/>
  <c r="G55" i="30"/>
  <c r="G37" i="13" s="1"/>
  <c r="F59" i="30"/>
  <c r="F60" i="30" s="1"/>
  <c r="F68" i="30" s="1"/>
  <c r="F69" i="30"/>
  <c r="F41" i="13" s="1"/>
  <c r="F45" i="30"/>
  <c r="F55" i="30"/>
  <c r="F37" i="13" s="1"/>
  <c r="F78" i="30"/>
  <c r="F86" i="30" s="1"/>
  <c r="F52" i="31" s="1"/>
  <c r="F61" i="31" s="1"/>
  <c r="G77" i="30"/>
  <c r="G87" i="30"/>
  <c r="E47" i="31" l="1"/>
  <c r="E30" i="10"/>
  <c r="E17" i="10"/>
  <c r="G59" i="30"/>
  <c r="G60" i="30" s="1"/>
  <c r="G68" i="30" s="1"/>
  <c r="G69" i="30"/>
  <c r="G41" i="13" s="1"/>
  <c r="G78" i="30"/>
  <c r="G86" i="30" s="1"/>
  <c r="G52" i="31" s="1"/>
  <c r="G61" i="31" s="1"/>
  <c r="F46" i="30"/>
  <c r="F54" i="30" s="1"/>
  <c r="F28" i="31"/>
  <c r="F40" i="13"/>
  <c r="F39" i="13" s="1"/>
  <c r="G46" i="30"/>
  <c r="G54" i="30" s="1"/>
  <c r="E27" i="10" l="1"/>
  <c r="E34" i="10" s="1"/>
  <c r="E19" i="10"/>
  <c r="E21" i="10" s="1"/>
  <c r="G28" i="31"/>
  <c r="G40" i="13"/>
  <c r="G39" i="13" s="1"/>
  <c r="F36" i="13"/>
  <c r="F27" i="31"/>
  <c r="G27" i="31"/>
  <c r="G36" i="13"/>
  <c r="E36" i="10" l="1"/>
  <c r="F30" i="31"/>
  <c r="G30" i="31"/>
  <c r="G35" i="13"/>
  <c r="F35" i="13"/>
  <c r="G38" i="31" l="1"/>
  <c r="G47" i="31" s="1"/>
  <c r="F38" i="31"/>
  <c r="F47" i="31" s="1"/>
  <c r="F43" i="13"/>
  <c r="G43" i="13"/>
  <c r="G30" i="10"/>
  <c r="G17" i="10"/>
  <c r="F17" i="10"/>
  <c r="F30" i="10"/>
  <c r="G27" i="10" l="1"/>
  <c r="G34" i="10" s="1"/>
  <c r="G19" i="10"/>
  <c r="G21" i="10" s="1"/>
  <c r="F27" i="10"/>
  <c r="F34" i="10" s="1"/>
  <c r="F19" i="10"/>
  <c r="F21" i="10" s="1"/>
  <c r="F36" i="10" l="1"/>
  <c r="G36" i="10"/>
  <c r="U28" i="3" l="1"/>
  <c r="V43" i="31" l="1"/>
  <c r="U42" i="3"/>
  <c r="V41" i="31" l="1"/>
  <c r="V14" i="10"/>
  <c r="V12" i="10" s="1"/>
  <c r="U10" i="36" l="1"/>
  <c r="U27" i="36" l="1"/>
  <c r="V31" i="13" s="1"/>
  <c r="V28" i="3" l="1"/>
  <c r="X29" i="3"/>
  <c r="X28" i="3" s="1"/>
  <c r="W43" i="31" l="1"/>
  <c r="W41" i="31" l="1"/>
  <c r="W14" i="10"/>
  <c r="Y43" i="31"/>
  <c r="Y41" i="31" s="1"/>
  <c r="D14" i="10" l="1"/>
  <c r="V35" i="3" l="1"/>
  <c r="X38" i="3"/>
  <c r="X35" i="3" s="1"/>
  <c r="X42" i="3" s="1"/>
  <c r="V18" i="36"/>
  <c r="X21" i="36"/>
  <c r="X18" i="36" s="1"/>
  <c r="W44" i="31" l="1"/>
  <c r="W15" i="10" s="1"/>
  <c r="V42" i="3"/>
  <c r="D15" i="10" l="1"/>
  <c r="D12" i="10" s="1"/>
  <c r="W12" i="10"/>
  <c r="Y44" i="31"/>
  <c r="V10" i="36" l="1"/>
  <c r="X11" i="36"/>
  <c r="X10" i="36" s="1"/>
  <c r="X27" i="36" s="1"/>
  <c r="V27" i="36" l="1"/>
  <c r="W31" i="13" s="1"/>
  <c r="Y31" i="13" l="1"/>
  <c r="T11" i="55"/>
  <c r="Q11" i="55"/>
  <c r="G11" i="55"/>
  <c r="I11" i="55"/>
  <c r="L11" i="55"/>
  <c r="U11" i="55"/>
  <c r="K11" i="55"/>
  <c r="R11" i="55"/>
  <c r="M11" i="55"/>
  <c r="O11" i="55"/>
  <c r="J11" i="55"/>
  <c r="S11" i="55"/>
  <c r="P11" i="55"/>
  <c r="N11" i="55"/>
  <c r="H11" i="55"/>
  <c r="M19" i="55" l="1"/>
  <c r="M26" i="55" s="1"/>
  <c r="H19" i="55"/>
  <c r="H26" i="55" s="1"/>
  <c r="T19" i="55"/>
  <c r="T26" i="55" s="1"/>
  <c r="P19" i="55"/>
  <c r="P26" i="55" s="1"/>
  <c r="R19" i="55"/>
  <c r="R26" i="55" s="1"/>
  <c r="S19" i="55"/>
  <c r="S26" i="55" s="1"/>
  <c r="T9" i="55" l="1"/>
  <c r="U36" i="31" s="1"/>
  <c r="U59" i="31" s="1"/>
  <c r="U32" i="10" s="1"/>
  <c r="S9" i="55"/>
  <c r="T36" i="31" s="1"/>
  <c r="Q19" i="55"/>
  <c r="Q26" i="55" s="1"/>
  <c r="Q9" i="55" s="1"/>
  <c r="R36" i="31" s="1"/>
  <c r="U19" i="55"/>
  <c r="U26" i="55" s="1"/>
  <c r="G19" i="55"/>
  <c r="G26" i="55" s="1"/>
  <c r="G9" i="55" s="1"/>
  <c r="H36" i="31" s="1"/>
  <c r="L19" i="55"/>
  <c r="L26" i="55" s="1"/>
  <c r="M9" i="55" s="1"/>
  <c r="N36" i="31" s="1"/>
  <c r="K19" i="55"/>
  <c r="K26" i="55" s="1"/>
  <c r="I19" i="55"/>
  <c r="I26" i="55" s="1"/>
  <c r="I9" i="55" s="1"/>
  <c r="J36" i="31" s="1"/>
  <c r="J19" i="55"/>
  <c r="J26" i="55" s="1"/>
  <c r="N19" i="55"/>
  <c r="N26" i="55" s="1"/>
  <c r="N9" i="55" s="1"/>
  <c r="O36" i="31" s="1"/>
  <c r="O19" i="55"/>
  <c r="O26" i="55" s="1"/>
  <c r="J9" i="55" l="1"/>
  <c r="K36" i="31" s="1"/>
  <c r="K59" i="31" s="1"/>
  <c r="K32" i="10" s="1"/>
  <c r="O9" i="55"/>
  <c r="P36" i="31" s="1"/>
  <c r="P59" i="31" s="1"/>
  <c r="P32" i="10" s="1"/>
  <c r="L9" i="55"/>
  <c r="M36" i="31" s="1"/>
  <c r="J11" i="13"/>
  <c r="J9" i="13" s="1"/>
  <c r="J44" i="2"/>
  <c r="R11" i="13"/>
  <c r="R9" i="13" s="1"/>
  <c r="R44" i="2"/>
  <c r="T11" i="13"/>
  <c r="T9" i="13" s="1"/>
  <c r="T44" i="2"/>
  <c r="P11" i="13"/>
  <c r="P9" i="13" s="1"/>
  <c r="P44" i="2"/>
  <c r="R9" i="55"/>
  <c r="S36" i="31" s="1"/>
  <c r="M11" i="13"/>
  <c r="M9" i="13" s="1"/>
  <c r="M44" i="2"/>
  <c r="I11" i="13"/>
  <c r="I9" i="13" s="1"/>
  <c r="I44" i="2"/>
  <c r="P9" i="55"/>
  <c r="Q36" i="31" s="1"/>
  <c r="U11" i="13"/>
  <c r="U9" i="13" s="1"/>
  <c r="U44" i="2"/>
  <c r="K11" i="13"/>
  <c r="K9" i="13" s="1"/>
  <c r="K44" i="2"/>
  <c r="O59" i="31"/>
  <c r="O32" i="10" s="1"/>
  <c r="N59" i="31"/>
  <c r="N32" i="10" s="1"/>
  <c r="S11" i="13"/>
  <c r="S9" i="13" s="1"/>
  <c r="S44" i="2"/>
  <c r="K9" i="55"/>
  <c r="L36" i="31" s="1"/>
  <c r="Q11" i="13"/>
  <c r="Q9" i="13" s="1"/>
  <c r="Q44" i="2"/>
  <c r="U9" i="55"/>
  <c r="V36" i="31" s="1"/>
  <c r="V9" i="55"/>
  <c r="W36" i="31" s="1"/>
  <c r="R59" i="31"/>
  <c r="R32" i="10" s="1"/>
  <c r="T59" i="31"/>
  <c r="T32" i="10" s="1"/>
  <c r="V11" i="13"/>
  <c r="V9" i="13" s="1"/>
  <c r="V44" i="2"/>
  <c r="J59" i="31"/>
  <c r="J32" i="10" s="1"/>
  <c r="L11" i="13"/>
  <c r="L9" i="13" s="1"/>
  <c r="L44" i="2"/>
  <c r="H59" i="31"/>
  <c r="O11" i="13"/>
  <c r="O9" i="13" s="1"/>
  <c r="O44" i="2"/>
  <c r="N11" i="13"/>
  <c r="N9" i="13" s="1"/>
  <c r="N44" i="2"/>
  <c r="H9" i="55"/>
  <c r="I36" i="31" s="1"/>
  <c r="M59" i="31" l="1"/>
  <c r="M32" i="10" s="1"/>
  <c r="V10" i="31"/>
  <c r="V8" i="31" s="1"/>
  <c r="W59" i="31"/>
  <c r="W32" i="10" s="1"/>
  <c r="L59" i="31"/>
  <c r="L32" i="10" s="1"/>
  <c r="S10" i="31"/>
  <c r="S8" i="31" s="1"/>
  <c r="K10" i="31"/>
  <c r="K8" i="31" s="1"/>
  <c r="Q59" i="31"/>
  <c r="Q32" i="10" s="1"/>
  <c r="I10" i="31"/>
  <c r="I8" i="31" s="1"/>
  <c r="O10" i="31"/>
  <c r="O8" i="31" s="1"/>
  <c r="H32" i="10"/>
  <c r="N10" i="31"/>
  <c r="N8" i="31" s="1"/>
  <c r="V59" i="31"/>
  <c r="V32" i="10" s="1"/>
  <c r="H11" i="13"/>
  <c r="H9" i="13" s="1"/>
  <c r="H44" i="2"/>
  <c r="U10" i="31"/>
  <c r="U8" i="31" s="1"/>
  <c r="M10" i="31"/>
  <c r="M8" i="31" s="1"/>
  <c r="P10" i="31"/>
  <c r="P8" i="31" s="1"/>
  <c r="S59" i="31"/>
  <c r="S32" i="10" s="1"/>
  <c r="T10" i="31"/>
  <c r="T8" i="31" s="1"/>
  <c r="R10" i="31"/>
  <c r="R8" i="31" s="1"/>
  <c r="J10" i="31"/>
  <c r="J8" i="31" s="1"/>
  <c r="L10" i="31"/>
  <c r="L8" i="31" s="1"/>
  <c r="I59" i="31"/>
  <c r="I32" i="10" s="1"/>
  <c r="Y36" i="31"/>
  <c r="Q10" i="31"/>
  <c r="Q8" i="31" s="1"/>
  <c r="J15" i="31" l="1"/>
  <c r="L14" i="31"/>
  <c r="O16" i="31"/>
  <c r="N14" i="31"/>
  <c r="N20" i="13"/>
  <c r="N28" i="13" s="1"/>
  <c r="P15" i="31"/>
  <c r="Q16" i="31"/>
  <c r="K15" i="31"/>
  <c r="S16" i="31"/>
  <c r="M15" i="31"/>
  <c r="U16" i="31"/>
  <c r="N15" i="31"/>
  <c r="Q14" i="31"/>
  <c r="I16" i="31"/>
  <c r="K16" i="31"/>
  <c r="H10" i="31"/>
  <c r="V14" i="31"/>
  <c r="Y59" i="31"/>
  <c r="M16" i="31"/>
  <c r="U14" i="31"/>
  <c r="J16" i="31"/>
  <c r="R14" i="31"/>
  <c r="T16" i="31"/>
  <c r="L15" i="31"/>
  <c r="R15" i="31"/>
  <c r="T14" i="31"/>
  <c r="O14" i="31"/>
  <c r="N16" i="31"/>
  <c r="P16" i="31"/>
  <c r="I14" i="31"/>
  <c r="S14" i="31"/>
  <c r="V15" i="31"/>
  <c r="D32" i="10"/>
  <c r="M14" i="31"/>
  <c r="J14" i="31"/>
  <c r="R16" i="31"/>
  <c r="T15" i="31"/>
  <c r="L16" i="31"/>
  <c r="O15" i="31"/>
  <c r="P14" i="31"/>
  <c r="Q15" i="31"/>
  <c r="I15" i="31"/>
  <c r="K14" i="31"/>
  <c r="S15" i="31"/>
  <c r="V16" i="31"/>
  <c r="U15" i="31"/>
  <c r="V20" i="13" l="1"/>
  <c r="V28" i="13" s="1"/>
  <c r="N29" i="13"/>
  <c r="L20" i="13"/>
  <c r="L28" i="13" s="1"/>
  <c r="P13" i="31"/>
  <c r="P18" i="31" s="1"/>
  <c r="P25" i="31" s="1"/>
  <c r="J13" i="31"/>
  <c r="J18" i="31" s="1"/>
  <c r="J25" i="31" s="1"/>
  <c r="J50" i="31" s="1"/>
  <c r="O20" i="13"/>
  <c r="O28" i="13" s="1"/>
  <c r="M13" i="31"/>
  <c r="M18" i="31" s="1"/>
  <c r="M25" i="31" s="1"/>
  <c r="M50" i="31" s="1"/>
  <c r="K13" i="31"/>
  <c r="K18" i="31" s="1"/>
  <c r="K25" i="31" s="1"/>
  <c r="R20" i="13"/>
  <c r="R28" i="13" s="1"/>
  <c r="T20" i="13"/>
  <c r="T28" i="13" s="1"/>
  <c r="P20" i="13"/>
  <c r="P28" i="13" s="1"/>
  <c r="K20" i="13"/>
  <c r="K28" i="13" s="1"/>
  <c r="O13" i="31"/>
  <c r="O18" i="31" s="1"/>
  <c r="O25" i="31" s="1"/>
  <c r="Q20" i="13"/>
  <c r="Q28" i="13" s="1"/>
  <c r="S20" i="13"/>
  <c r="S28" i="13" s="1"/>
  <c r="S13" i="31"/>
  <c r="S18" i="31" s="1"/>
  <c r="S25" i="31" s="1"/>
  <c r="M20" i="13"/>
  <c r="M28" i="13" s="1"/>
  <c r="U13" i="31"/>
  <c r="U18" i="31" s="1"/>
  <c r="U25" i="31" s="1"/>
  <c r="V13" i="31"/>
  <c r="V18" i="31" s="1"/>
  <c r="V25" i="31" s="1"/>
  <c r="H8" i="31"/>
  <c r="I20" i="13"/>
  <c r="I28" i="13" s="1"/>
  <c r="H15" i="31"/>
  <c r="N13" i="31"/>
  <c r="N18" i="31" s="1"/>
  <c r="N25" i="31" s="1"/>
  <c r="T13" i="31"/>
  <c r="T18" i="31" s="1"/>
  <c r="T25" i="31" s="1"/>
  <c r="R13" i="31"/>
  <c r="R18" i="31" s="1"/>
  <c r="R25" i="31" s="1"/>
  <c r="Q13" i="31"/>
  <c r="Q18" i="31" s="1"/>
  <c r="Q25" i="31" s="1"/>
  <c r="H16" i="31"/>
  <c r="J20" i="13"/>
  <c r="J28" i="13" s="1"/>
  <c r="L13" i="31"/>
  <c r="L18" i="31" s="1"/>
  <c r="L25" i="31" s="1"/>
  <c r="I13" i="31"/>
  <c r="I18" i="31" s="1"/>
  <c r="I25" i="31" s="1"/>
  <c r="U20" i="13"/>
  <c r="U28" i="13" s="1"/>
  <c r="H14" i="31"/>
  <c r="V29" i="13" l="1"/>
  <c r="U29" i="13"/>
  <c r="J29" i="13"/>
  <c r="I29" i="13"/>
  <c r="M29" i="13"/>
  <c r="K29" i="13"/>
  <c r="R29" i="13"/>
  <c r="O29" i="13"/>
  <c r="V33" i="13"/>
  <c r="V42" i="30" s="1"/>
  <c r="S29" i="13"/>
  <c r="N33" i="13"/>
  <c r="N42" i="30" s="1"/>
  <c r="Q29" i="13"/>
  <c r="T29" i="13"/>
  <c r="L29" i="13"/>
  <c r="K50" i="31"/>
  <c r="P50" i="31"/>
  <c r="K74" i="30"/>
  <c r="L50" i="31"/>
  <c r="R50" i="31"/>
  <c r="T74" i="30"/>
  <c r="O50" i="31"/>
  <c r="O74" i="30"/>
  <c r="N74" i="30"/>
  <c r="T50" i="31"/>
  <c r="U50" i="31"/>
  <c r="L74" i="30"/>
  <c r="P74" i="30"/>
  <c r="H13" i="31"/>
  <c r="H18" i="31" s="1"/>
  <c r="H25" i="31" s="1"/>
  <c r="V74" i="30"/>
  <c r="R74" i="30"/>
  <c r="V50" i="31"/>
  <c r="I50" i="31"/>
  <c r="Q50" i="31"/>
  <c r="N50" i="31"/>
  <c r="S50" i="31"/>
  <c r="H20" i="13"/>
  <c r="H28" i="13" s="1"/>
  <c r="T33" i="13" l="1"/>
  <c r="T42" i="30" s="1"/>
  <c r="R33" i="13"/>
  <c r="R42" i="30" s="1"/>
  <c r="M33" i="13"/>
  <c r="M42" i="30" s="1"/>
  <c r="J33" i="13"/>
  <c r="J42" i="30" s="1"/>
  <c r="P33" i="13"/>
  <c r="P42" i="30" s="1"/>
  <c r="H29" i="13"/>
  <c r="L33" i="13"/>
  <c r="L42" i="30" s="1"/>
  <c r="Q33" i="13"/>
  <c r="Q42" i="30" s="1"/>
  <c r="P29" i="13"/>
  <c r="O33" i="13"/>
  <c r="O42" i="30" s="1"/>
  <c r="K33" i="13"/>
  <c r="K42" i="30" s="1"/>
  <c r="I33" i="13"/>
  <c r="I42" i="30" s="1"/>
  <c r="U33" i="13"/>
  <c r="U42" i="30" s="1"/>
  <c r="S33" i="13"/>
  <c r="S42" i="30" s="1"/>
  <c r="H50" i="31"/>
  <c r="Q74" i="30"/>
  <c r="S74" i="30"/>
  <c r="R81" i="30"/>
  <c r="R95" i="30"/>
  <c r="R85" i="30"/>
  <c r="R99" i="30"/>
  <c r="N81" i="30"/>
  <c r="N95" i="30"/>
  <c r="N85" i="30"/>
  <c r="N99" i="30"/>
  <c r="O85" i="30"/>
  <c r="O99" i="30"/>
  <c r="O81" i="30"/>
  <c r="O95" i="30"/>
  <c r="P81" i="30"/>
  <c r="P95" i="30"/>
  <c r="P85" i="30"/>
  <c r="P99" i="30"/>
  <c r="J74" i="30"/>
  <c r="U74" i="30"/>
  <c r="T81" i="30"/>
  <c r="T95" i="30"/>
  <c r="T85" i="30"/>
  <c r="T99" i="30"/>
  <c r="K85" i="30"/>
  <c r="K99" i="30"/>
  <c r="K81" i="30"/>
  <c r="K95" i="30"/>
  <c r="M74" i="30"/>
  <c r="V81" i="30"/>
  <c r="V95" i="30"/>
  <c r="V85" i="30"/>
  <c r="V99" i="30"/>
  <c r="L81" i="30"/>
  <c r="L95" i="30"/>
  <c r="L85" i="30"/>
  <c r="L99" i="30"/>
  <c r="I74" i="30"/>
  <c r="H33" i="13" l="1"/>
  <c r="H42" i="30" s="1"/>
  <c r="V53" i="30"/>
  <c r="V67" i="30"/>
  <c r="V49" i="30"/>
  <c r="V63" i="30"/>
  <c r="H74" i="30"/>
  <c r="P49" i="30"/>
  <c r="P63" i="30"/>
  <c r="P53" i="30"/>
  <c r="P67" i="30"/>
  <c r="R53" i="30"/>
  <c r="R67" i="30"/>
  <c r="R49" i="30"/>
  <c r="R63" i="30"/>
  <c r="M85" i="30"/>
  <c r="M99" i="30"/>
  <c r="M81" i="30"/>
  <c r="M95" i="30"/>
  <c r="O49" i="30"/>
  <c r="O63" i="30"/>
  <c r="O53" i="30"/>
  <c r="O67" i="30"/>
  <c r="K49" i="30"/>
  <c r="K63" i="30"/>
  <c r="K53" i="30"/>
  <c r="K67" i="30"/>
  <c r="T49" i="30"/>
  <c r="T63" i="30"/>
  <c r="T53" i="30"/>
  <c r="T67" i="30"/>
  <c r="I85" i="30"/>
  <c r="I99" i="30"/>
  <c r="I81" i="30"/>
  <c r="I95" i="30"/>
  <c r="L49" i="30"/>
  <c r="L63" i="30"/>
  <c r="L53" i="30"/>
  <c r="L67" i="30"/>
  <c r="Q85" i="30"/>
  <c r="Q99" i="30"/>
  <c r="Q81" i="30"/>
  <c r="Q95" i="30"/>
  <c r="U85" i="30"/>
  <c r="U99" i="30"/>
  <c r="U81" i="30"/>
  <c r="U95" i="30"/>
  <c r="N53" i="30"/>
  <c r="N67" i="30"/>
  <c r="N49" i="30"/>
  <c r="N63" i="30"/>
  <c r="J81" i="30"/>
  <c r="J95" i="30"/>
  <c r="J85" i="30"/>
  <c r="J99" i="30"/>
  <c r="S85" i="30"/>
  <c r="S99" i="30"/>
  <c r="S81" i="30"/>
  <c r="S95" i="30"/>
  <c r="Q53" i="30" l="1"/>
  <c r="Q67" i="30"/>
  <c r="Q49" i="30"/>
  <c r="Q63" i="30"/>
  <c r="M53" i="30"/>
  <c r="M67" i="30"/>
  <c r="M49" i="30"/>
  <c r="M63" i="30"/>
  <c r="S49" i="30"/>
  <c r="S63" i="30"/>
  <c r="S53" i="30"/>
  <c r="S67" i="30"/>
  <c r="H85" i="30"/>
  <c r="H95" i="30"/>
  <c r="H81" i="30"/>
  <c r="H99" i="30"/>
  <c r="I49" i="30"/>
  <c r="I63" i="30"/>
  <c r="I53" i="30"/>
  <c r="I67" i="30"/>
  <c r="U53" i="30"/>
  <c r="U67" i="30"/>
  <c r="U49" i="30"/>
  <c r="U63" i="30"/>
  <c r="J53" i="30"/>
  <c r="J67" i="30"/>
  <c r="J49" i="30"/>
  <c r="J63" i="30"/>
  <c r="H82" i="30" l="1"/>
  <c r="H77" i="30" s="1"/>
  <c r="H78" i="30" s="1"/>
  <c r="H86" i="30" s="1"/>
  <c r="H52" i="31" s="1"/>
  <c r="H96" i="30"/>
  <c r="H91" i="30" s="1"/>
  <c r="H92" i="30" s="1"/>
  <c r="H100" i="30" s="1"/>
  <c r="H53" i="31" s="1"/>
  <c r="H67" i="30"/>
  <c r="H53" i="30"/>
  <c r="H49" i="30"/>
  <c r="H63" i="30"/>
  <c r="H61" i="31" l="1"/>
  <c r="I94" i="30"/>
  <c r="I96" i="30" s="1"/>
  <c r="H64" i="30"/>
  <c r="H59" i="30" s="1"/>
  <c r="H60" i="30" s="1"/>
  <c r="H68" i="30" s="1"/>
  <c r="H28" i="31" s="1"/>
  <c r="H101" i="30"/>
  <c r="H87" i="30"/>
  <c r="I80" i="30"/>
  <c r="I82" i="30" s="1"/>
  <c r="H50" i="30"/>
  <c r="H45" i="30" s="1"/>
  <c r="H69" i="30" l="1"/>
  <c r="H41" i="13" s="1"/>
  <c r="I62" i="30"/>
  <c r="I64" i="30" s="1"/>
  <c r="J62" i="30" s="1"/>
  <c r="H40" i="13"/>
  <c r="H55" i="30"/>
  <c r="H37" i="13" s="1"/>
  <c r="I48" i="30"/>
  <c r="I50" i="30" s="1"/>
  <c r="H46" i="30"/>
  <c r="I77" i="30"/>
  <c r="I87" i="30"/>
  <c r="I91" i="30"/>
  <c r="I92" i="30" s="1"/>
  <c r="I100" i="30" s="1"/>
  <c r="I53" i="31" s="1"/>
  <c r="I101" i="30"/>
  <c r="J80" i="30"/>
  <c r="J94" i="30"/>
  <c r="H39" i="13" l="1"/>
  <c r="H54" i="30"/>
  <c r="H27" i="31" s="1"/>
  <c r="I78" i="30"/>
  <c r="I86" i="30" s="1"/>
  <c r="I52" i="31" s="1"/>
  <c r="I61" i="31" s="1"/>
  <c r="I59" i="30"/>
  <c r="I60" i="30" s="1"/>
  <c r="I68" i="30" s="1"/>
  <c r="I69" i="30"/>
  <c r="I41" i="13" s="1"/>
  <c r="J64" i="30"/>
  <c r="K62" i="30" s="1"/>
  <c r="J96" i="30"/>
  <c r="K94" i="30" s="1"/>
  <c r="J82" i="30"/>
  <c r="K80" i="30" s="1"/>
  <c r="I45" i="30"/>
  <c r="I55" i="30"/>
  <c r="I37" i="13" s="1"/>
  <c r="J48" i="30"/>
  <c r="H30" i="31" l="1"/>
  <c r="H36" i="13"/>
  <c r="H35" i="13" s="1"/>
  <c r="K64" i="30"/>
  <c r="K82" i="30"/>
  <c r="J50" i="30"/>
  <c r="I28" i="31"/>
  <c r="I40" i="13"/>
  <c r="J91" i="30"/>
  <c r="J92" i="30" s="1"/>
  <c r="J100" i="30" s="1"/>
  <c r="J53" i="31" s="1"/>
  <c r="J101" i="30"/>
  <c r="K96" i="30"/>
  <c r="I46" i="30"/>
  <c r="J77" i="30"/>
  <c r="J87" i="30"/>
  <c r="J59" i="30"/>
  <c r="J60" i="30" s="1"/>
  <c r="J68" i="30" s="1"/>
  <c r="J69" i="30"/>
  <c r="J41" i="13" s="1"/>
  <c r="H38" i="31" l="1"/>
  <c r="H47" i="31" s="1"/>
  <c r="H43" i="13"/>
  <c r="K91" i="30"/>
  <c r="K92" i="30" s="1"/>
  <c r="K100" i="30" s="1"/>
  <c r="K53" i="31" s="1"/>
  <c r="K101" i="30"/>
  <c r="L94" i="30"/>
  <c r="J45" i="30"/>
  <c r="J55" i="30"/>
  <c r="J37" i="13" s="1"/>
  <c r="K77" i="30"/>
  <c r="K87" i="30"/>
  <c r="K59" i="30"/>
  <c r="K60" i="30" s="1"/>
  <c r="K68" i="30" s="1"/>
  <c r="K69" i="30"/>
  <c r="K41" i="13" s="1"/>
  <c r="J28" i="31"/>
  <c r="J40" i="13"/>
  <c r="J39" i="13" s="1"/>
  <c r="J78" i="30"/>
  <c r="J86" i="30" s="1"/>
  <c r="J52" i="31" s="1"/>
  <c r="J61" i="31" s="1"/>
  <c r="I54" i="30"/>
  <c r="I39" i="13"/>
  <c r="K48" i="30"/>
  <c r="L80" i="30"/>
  <c r="L62" i="30"/>
  <c r="H30" i="10" l="1"/>
  <c r="H17" i="10"/>
  <c r="L82" i="30"/>
  <c r="J46" i="30"/>
  <c r="J54" i="30" s="1"/>
  <c r="K50" i="30"/>
  <c r="L48" i="30" s="1"/>
  <c r="I27" i="31"/>
  <c r="I36" i="13"/>
  <c r="K78" i="30"/>
  <c r="K86" i="30" s="1"/>
  <c r="K52" i="31" s="1"/>
  <c r="K61" i="31" s="1"/>
  <c r="L64" i="30"/>
  <c r="M62" i="30" s="1"/>
  <c r="K28" i="31"/>
  <c r="K40" i="13"/>
  <c r="L96" i="30"/>
  <c r="M94" i="30" s="1"/>
  <c r="I30" i="31" l="1"/>
  <c r="H19" i="10"/>
  <c r="H21" i="10" s="1"/>
  <c r="H27" i="10"/>
  <c r="H34" i="10" s="1"/>
  <c r="M64" i="30"/>
  <c r="L91" i="30"/>
  <c r="L92" i="30" s="1"/>
  <c r="L100" i="30" s="1"/>
  <c r="L53" i="31" s="1"/>
  <c r="L101" i="30"/>
  <c r="I35" i="13"/>
  <c r="K45" i="30"/>
  <c r="K55" i="30"/>
  <c r="K37" i="13" s="1"/>
  <c r="M96" i="30"/>
  <c r="K39" i="13"/>
  <c r="L50" i="30"/>
  <c r="L77" i="30"/>
  <c r="L87" i="30"/>
  <c r="J27" i="31"/>
  <c r="J36" i="13"/>
  <c r="M80" i="30"/>
  <c r="L59" i="30"/>
  <c r="L60" i="30" s="1"/>
  <c r="L68" i="30" s="1"/>
  <c r="L69" i="30"/>
  <c r="L41" i="13" s="1"/>
  <c r="I38" i="31" l="1"/>
  <c r="I47" i="31" s="1"/>
  <c r="H36" i="10"/>
  <c r="J30" i="31"/>
  <c r="M91" i="30"/>
  <c r="M92" i="30" s="1"/>
  <c r="M100" i="30" s="1"/>
  <c r="M53" i="31" s="1"/>
  <c r="M101" i="30"/>
  <c r="I43" i="13"/>
  <c r="M82" i="30"/>
  <c r="L78" i="30"/>
  <c r="L86" i="30" s="1"/>
  <c r="L52" i="31" s="1"/>
  <c r="L61" i="31" s="1"/>
  <c r="L45" i="30"/>
  <c r="L55" i="30"/>
  <c r="L37" i="13" s="1"/>
  <c r="I30" i="10"/>
  <c r="I17" i="10"/>
  <c r="N94" i="30"/>
  <c r="K46" i="30"/>
  <c r="K54" i="30" s="1"/>
  <c r="M48" i="30"/>
  <c r="M59" i="30"/>
  <c r="M60" i="30" s="1"/>
  <c r="M68" i="30" s="1"/>
  <c r="M69" i="30"/>
  <c r="M41" i="13" s="1"/>
  <c r="L28" i="31"/>
  <c r="L40" i="13"/>
  <c r="J35" i="13"/>
  <c r="N62" i="30"/>
  <c r="J38" i="31" l="1"/>
  <c r="J47" i="31" s="1"/>
  <c r="M28" i="31"/>
  <c r="M40" i="13"/>
  <c r="M39" i="13" s="1"/>
  <c r="K27" i="31"/>
  <c r="K36" i="13"/>
  <c r="N96" i="30"/>
  <c r="L39" i="13"/>
  <c r="M50" i="30"/>
  <c r="L46" i="30"/>
  <c r="L54" i="30" s="1"/>
  <c r="M77" i="30"/>
  <c r="M87" i="30"/>
  <c r="N80" i="30"/>
  <c r="J30" i="10"/>
  <c r="J17" i="10"/>
  <c r="N64" i="30"/>
  <c r="O62" i="30" s="1"/>
  <c r="I19" i="10"/>
  <c r="I21" i="10" s="1"/>
  <c r="I27" i="10"/>
  <c r="I34" i="10" s="1"/>
  <c r="J43" i="13"/>
  <c r="I36" i="10" l="1"/>
  <c r="K30" i="31"/>
  <c r="O64" i="30"/>
  <c r="N82" i="30"/>
  <c r="M78" i="30"/>
  <c r="M86" i="30" s="1"/>
  <c r="M52" i="31" s="1"/>
  <c r="M61" i="31" s="1"/>
  <c r="N91" i="30"/>
  <c r="N92" i="30" s="1"/>
  <c r="N100" i="30" s="1"/>
  <c r="N53" i="31" s="1"/>
  <c r="N101" i="30"/>
  <c r="L27" i="31"/>
  <c r="L36" i="13"/>
  <c r="M45" i="30"/>
  <c r="M55" i="30"/>
  <c r="M37" i="13" s="1"/>
  <c r="O94" i="30"/>
  <c r="N59" i="30"/>
  <c r="N60" i="30" s="1"/>
  <c r="N68" i="30" s="1"/>
  <c r="N69" i="30"/>
  <c r="N41" i="13" s="1"/>
  <c r="J19" i="10"/>
  <c r="J21" i="10" s="1"/>
  <c r="J27" i="10"/>
  <c r="J34" i="10" s="1"/>
  <c r="N48" i="30"/>
  <c r="K35" i="13"/>
  <c r="K38" i="31" l="1"/>
  <c r="K47" i="31" s="1"/>
  <c r="J36" i="10"/>
  <c r="L30" i="31"/>
  <c r="N50" i="30"/>
  <c r="K30" i="10"/>
  <c r="K17" i="10"/>
  <c r="N77" i="30"/>
  <c r="N87" i="30"/>
  <c r="L35" i="13"/>
  <c r="O80" i="30"/>
  <c r="O59" i="30"/>
  <c r="O60" i="30" s="1"/>
  <c r="O68" i="30" s="1"/>
  <c r="O69" i="30"/>
  <c r="O41" i="13" s="1"/>
  <c r="P62" i="30"/>
  <c r="M46" i="30"/>
  <c r="M54" i="30" s="1"/>
  <c r="K43" i="13"/>
  <c r="N28" i="31"/>
  <c r="N40" i="13"/>
  <c r="O96" i="30"/>
  <c r="P94" i="30" s="1"/>
  <c r="L38" i="31" l="1"/>
  <c r="L47" i="31" s="1"/>
  <c r="P96" i="30"/>
  <c r="N78" i="30"/>
  <c r="N86" i="30" s="1"/>
  <c r="N52" i="31" s="1"/>
  <c r="N61" i="31" s="1"/>
  <c r="N39" i="13"/>
  <c r="M27" i="31"/>
  <c r="M36" i="13"/>
  <c r="P64" i="30"/>
  <c r="Q62" i="30" s="1"/>
  <c r="O28" i="31"/>
  <c r="O40" i="13"/>
  <c r="O39" i="13" s="1"/>
  <c r="O82" i="30"/>
  <c r="N45" i="30"/>
  <c r="N55" i="30"/>
  <c r="N37" i="13" s="1"/>
  <c r="L30" i="10"/>
  <c r="L17" i="10"/>
  <c r="O48" i="30"/>
  <c r="O91" i="30"/>
  <c r="O92" i="30" s="1"/>
  <c r="O100" i="30" s="1"/>
  <c r="O53" i="31" s="1"/>
  <c r="O101" i="30"/>
  <c r="L43" i="13"/>
  <c r="K19" i="10" l="1"/>
  <c r="K21" i="10" s="1"/>
  <c r="K27" i="10"/>
  <c r="K34" i="10" s="1"/>
  <c r="M30" i="31"/>
  <c r="P59" i="30"/>
  <c r="P60" i="30" s="1"/>
  <c r="P68" i="30" s="1"/>
  <c r="P69" i="30"/>
  <c r="P41" i="13" s="1"/>
  <c r="O50" i="30"/>
  <c r="O77" i="30"/>
  <c r="O87" i="30"/>
  <c r="Q64" i="30"/>
  <c r="N46" i="30"/>
  <c r="N54" i="30" s="1"/>
  <c r="P80" i="30"/>
  <c r="M35" i="13"/>
  <c r="P91" i="30"/>
  <c r="P92" i="30" s="1"/>
  <c r="P100" i="30" s="1"/>
  <c r="P53" i="31" s="1"/>
  <c r="P101" i="30"/>
  <c r="Q94" i="30"/>
  <c r="M38" i="31" l="1"/>
  <c r="M47" i="31" s="1"/>
  <c r="K36" i="10"/>
  <c r="L27" i="10"/>
  <c r="L34" i="10" s="1"/>
  <c r="L19" i="10"/>
  <c r="L21" i="10" s="1"/>
  <c r="O78" i="30"/>
  <c r="O86" i="30" s="1"/>
  <c r="O52" i="31" s="1"/>
  <c r="O61" i="31" s="1"/>
  <c r="P28" i="31"/>
  <c r="P40" i="13"/>
  <c r="P39" i="13" s="1"/>
  <c r="Q59" i="30"/>
  <c r="Q60" i="30" s="1"/>
  <c r="Q68" i="30" s="1"/>
  <c r="Q69" i="30"/>
  <c r="Q41" i="13" s="1"/>
  <c r="O45" i="30"/>
  <c r="O55" i="30"/>
  <c r="O37" i="13" s="1"/>
  <c r="P82" i="30"/>
  <c r="R62" i="30"/>
  <c r="P48" i="30"/>
  <c r="N27" i="31"/>
  <c r="N36" i="13"/>
  <c r="Q96" i="30"/>
  <c r="M30" i="10"/>
  <c r="M17" i="10"/>
  <c r="M43" i="13"/>
  <c r="L36" i="10" l="1"/>
  <c r="N30" i="31"/>
  <c r="R64" i="30"/>
  <c r="P77" i="30"/>
  <c r="P87" i="30"/>
  <c r="O46" i="30"/>
  <c r="O54" i="30" s="1"/>
  <c r="M19" i="10"/>
  <c r="M21" i="10" s="1"/>
  <c r="M27" i="10"/>
  <c r="M34" i="10" s="1"/>
  <c r="Q80" i="30"/>
  <c r="Q91" i="30"/>
  <c r="Q92" i="30" s="1"/>
  <c r="Q100" i="30" s="1"/>
  <c r="Q53" i="31" s="1"/>
  <c r="Q101" i="30"/>
  <c r="R94" i="30"/>
  <c r="N35" i="13"/>
  <c r="Q28" i="31"/>
  <c r="Q40" i="13"/>
  <c r="Q39" i="13" s="1"/>
  <c r="P50" i="30"/>
  <c r="Q48" i="30" s="1"/>
  <c r="N38" i="31" l="1"/>
  <c r="N47" i="31" s="1"/>
  <c r="M36" i="10"/>
  <c r="Q50" i="30"/>
  <c r="Q82" i="30"/>
  <c r="R80" i="30" s="1"/>
  <c r="R59" i="30"/>
  <c r="R60" i="30" s="1"/>
  <c r="R68" i="30" s="1"/>
  <c r="R69" i="30"/>
  <c r="R41" i="13" s="1"/>
  <c r="S62" i="30"/>
  <c r="N43" i="13"/>
  <c r="P78" i="30"/>
  <c r="P86" i="30" s="1"/>
  <c r="P52" i="31" s="1"/>
  <c r="P61" i="31" s="1"/>
  <c r="N30" i="10"/>
  <c r="N17" i="10"/>
  <c r="P45" i="30"/>
  <c r="P55" i="30"/>
  <c r="P37" i="13" s="1"/>
  <c r="R96" i="30"/>
  <c r="S94" i="30" s="1"/>
  <c r="O27" i="31"/>
  <c r="O36" i="13"/>
  <c r="O30" i="31" l="1"/>
  <c r="R82" i="30"/>
  <c r="S80" i="30" s="1"/>
  <c r="P46" i="30"/>
  <c r="P54" i="30" s="1"/>
  <c r="O35" i="13"/>
  <c r="R91" i="30"/>
  <c r="R92" i="30" s="1"/>
  <c r="R100" i="30" s="1"/>
  <c r="R53" i="31" s="1"/>
  <c r="R101" i="30"/>
  <c r="N19" i="10"/>
  <c r="N21" i="10" s="1"/>
  <c r="S64" i="30"/>
  <c r="T62" i="30" s="1"/>
  <c r="R28" i="31"/>
  <c r="R40" i="13"/>
  <c r="R39" i="13" s="1"/>
  <c r="Q45" i="30"/>
  <c r="Q55" i="30"/>
  <c r="Q37" i="13" s="1"/>
  <c r="S96" i="30"/>
  <c r="Q77" i="30"/>
  <c r="Q87" i="30"/>
  <c r="R48" i="30"/>
  <c r="O38" i="31" l="1"/>
  <c r="O47" i="31" s="1"/>
  <c r="N27" i="10"/>
  <c r="T64" i="30"/>
  <c r="R50" i="30"/>
  <c r="P27" i="31"/>
  <c r="P36" i="13"/>
  <c r="Q78" i="30"/>
  <c r="Q86" i="30" s="1"/>
  <c r="Q52" i="31" s="1"/>
  <c r="Q61" i="31" s="1"/>
  <c r="S91" i="30"/>
  <c r="S92" i="30" s="1"/>
  <c r="S100" i="30" s="1"/>
  <c r="S53" i="31" s="1"/>
  <c r="S101" i="30"/>
  <c r="T94" i="30"/>
  <c r="O30" i="10"/>
  <c r="O17" i="10"/>
  <c r="Q46" i="30"/>
  <c r="Q54" i="30" s="1"/>
  <c r="S59" i="30"/>
  <c r="S60" i="30" s="1"/>
  <c r="S68" i="30" s="1"/>
  <c r="S69" i="30"/>
  <c r="S41" i="13" s="1"/>
  <c r="O43" i="13"/>
  <c r="R77" i="30"/>
  <c r="R87" i="30"/>
  <c r="S82" i="30"/>
  <c r="N34" i="10" l="1"/>
  <c r="P30" i="31"/>
  <c r="T96" i="30"/>
  <c r="U94" i="30" s="1"/>
  <c r="S77" i="30"/>
  <c r="S87" i="30"/>
  <c r="R78" i="30"/>
  <c r="R86" i="30" s="1"/>
  <c r="R52" i="31" s="1"/>
  <c r="R61" i="31" s="1"/>
  <c r="Q27" i="31"/>
  <c r="Q36" i="13"/>
  <c r="O19" i="10"/>
  <c r="O21" i="10" s="1"/>
  <c r="O27" i="10"/>
  <c r="O34" i="10" s="1"/>
  <c r="P35" i="13"/>
  <c r="R45" i="30"/>
  <c r="R55" i="30"/>
  <c r="R37" i="13" s="1"/>
  <c r="T59" i="30"/>
  <c r="T60" i="30" s="1"/>
  <c r="T68" i="30" s="1"/>
  <c r="T69" i="30"/>
  <c r="T41" i="13" s="1"/>
  <c r="T80" i="30"/>
  <c r="S28" i="31"/>
  <c r="S40" i="13"/>
  <c r="S39" i="13" s="1"/>
  <c r="S48" i="30"/>
  <c r="U62" i="30"/>
  <c r="P38" i="31" l="1"/>
  <c r="P47" i="31" s="1"/>
  <c r="N36" i="10"/>
  <c r="O36" i="10"/>
  <c r="Q30" i="31"/>
  <c r="Q35" i="13"/>
  <c r="P30" i="10"/>
  <c r="P17" i="10"/>
  <c r="T82" i="30"/>
  <c r="S78" i="30"/>
  <c r="S86" i="30" s="1"/>
  <c r="S52" i="31" s="1"/>
  <c r="S61" i="31" s="1"/>
  <c r="T91" i="30"/>
  <c r="T92" i="30" s="1"/>
  <c r="T100" i="30" s="1"/>
  <c r="T53" i="31" s="1"/>
  <c r="T101" i="30"/>
  <c r="S50" i="30"/>
  <c r="T48" i="30" s="1"/>
  <c r="R46" i="30"/>
  <c r="R54" i="30" s="1"/>
  <c r="P43" i="13"/>
  <c r="U96" i="30"/>
  <c r="V94" i="30" s="1"/>
  <c r="T28" i="31"/>
  <c r="T40" i="13"/>
  <c r="T39" i="13" s="1"/>
  <c r="U64" i="30"/>
  <c r="Q38" i="31" l="1"/>
  <c r="Q47" i="31" s="1"/>
  <c r="U59" i="30"/>
  <c r="U60" i="30" s="1"/>
  <c r="U68" i="30" s="1"/>
  <c r="U69" i="30"/>
  <c r="U41" i="13" s="1"/>
  <c r="R27" i="31"/>
  <c r="R36" i="13"/>
  <c r="S45" i="30"/>
  <c r="S55" i="30"/>
  <c r="S37" i="13" s="1"/>
  <c r="T77" i="30"/>
  <c r="T87" i="30"/>
  <c r="Q43" i="13"/>
  <c r="U91" i="30"/>
  <c r="U92" i="30" s="1"/>
  <c r="U100" i="30" s="1"/>
  <c r="U53" i="31" s="1"/>
  <c r="U101" i="30"/>
  <c r="T50" i="30"/>
  <c r="U80" i="30"/>
  <c r="V96" i="30"/>
  <c r="V62" i="30"/>
  <c r="Q30" i="10"/>
  <c r="Q17" i="10"/>
  <c r="P19" i="10" l="1"/>
  <c r="P21" i="10" s="1"/>
  <c r="P27" i="10"/>
  <c r="P34" i="10" s="1"/>
  <c r="R30" i="31"/>
  <c r="V64" i="30"/>
  <c r="T45" i="30"/>
  <c r="T55" i="30"/>
  <c r="T37" i="13" s="1"/>
  <c r="T78" i="30"/>
  <c r="T86" i="30" s="1"/>
  <c r="T52" i="31" s="1"/>
  <c r="T61" i="31" s="1"/>
  <c r="S46" i="30"/>
  <c r="Q19" i="10"/>
  <c r="Q21" i="10" s="1"/>
  <c r="Q27" i="10"/>
  <c r="Q34" i="10" s="1"/>
  <c r="U48" i="30"/>
  <c r="V91" i="30"/>
  <c r="V92" i="30" s="1"/>
  <c r="V100" i="30" s="1"/>
  <c r="V53" i="31" s="1"/>
  <c r="V101" i="30"/>
  <c r="U82" i="30"/>
  <c r="W94" i="30"/>
  <c r="R35" i="13"/>
  <c r="U28" i="31"/>
  <c r="U40" i="13"/>
  <c r="U39" i="13" s="1"/>
  <c r="R38" i="31" l="1"/>
  <c r="R47" i="31" s="1"/>
  <c r="Q36" i="10"/>
  <c r="P36" i="10"/>
  <c r="U50" i="30"/>
  <c r="R30" i="10"/>
  <c r="R17" i="10"/>
  <c r="V59" i="30"/>
  <c r="V60" i="30" s="1"/>
  <c r="V68" i="30" s="1"/>
  <c r="V69" i="30"/>
  <c r="V41" i="13" s="1"/>
  <c r="U77" i="30"/>
  <c r="U87" i="30"/>
  <c r="T46" i="30"/>
  <c r="T54" i="30" s="1"/>
  <c r="W62" i="30"/>
  <c r="V80" i="30"/>
  <c r="S54" i="30"/>
  <c r="R43" i="13"/>
  <c r="S27" i="31" l="1"/>
  <c r="S36" i="13"/>
  <c r="V82" i="30"/>
  <c r="U78" i="30"/>
  <c r="U86" i="30" s="1"/>
  <c r="U52" i="31" s="1"/>
  <c r="U61" i="31" s="1"/>
  <c r="V28" i="31"/>
  <c r="V40" i="13"/>
  <c r="V39" i="13" s="1"/>
  <c r="U45" i="30"/>
  <c r="U55" i="30"/>
  <c r="U37" i="13" s="1"/>
  <c r="T27" i="31"/>
  <c r="T36" i="13"/>
  <c r="V48" i="30"/>
  <c r="R19" i="10" l="1"/>
  <c r="R21" i="10" s="1"/>
  <c r="R27" i="10"/>
  <c r="R34" i="10" s="1"/>
  <c r="T30" i="31"/>
  <c r="S30" i="31"/>
  <c r="U46" i="30"/>
  <c r="U54" i="30" s="1"/>
  <c r="V77" i="30"/>
  <c r="V87" i="30"/>
  <c r="W80" i="30"/>
  <c r="S35" i="13"/>
  <c r="V50" i="30"/>
  <c r="T35" i="13"/>
  <c r="T38" i="31" l="1"/>
  <c r="T47" i="31" s="1"/>
  <c r="S38" i="31"/>
  <c r="S47" i="31" s="1"/>
  <c r="R36" i="10"/>
  <c r="W48" i="30"/>
  <c r="V78" i="30"/>
  <c r="V86" i="30" s="1"/>
  <c r="V52" i="31" s="1"/>
  <c r="V61" i="31" s="1"/>
  <c r="S30" i="10"/>
  <c r="S17" i="10"/>
  <c r="U27" i="31"/>
  <c r="U36" i="13"/>
  <c r="V45" i="30"/>
  <c r="V55" i="30"/>
  <c r="V37" i="13" s="1"/>
  <c r="S43" i="13"/>
  <c r="T43" i="13"/>
  <c r="U30" i="31" l="1"/>
  <c r="V46" i="30"/>
  <c r="V54" i="30" s="1"/>
  <c r="U35" i="13"/>
  <c r="S19" i="10"/>
  <c r="S21" i="10" s="1"/>
  <c r="S27" i="10"/>
  <c r="S34" i="10" s="1"/>
  <c r="T30" i="10"/>
  <c r="T17" i="10"/>
  <c r="U38" i="31" l="1"/>
  <c r="U47" i="31" s="1"/>
  <c r="S36" i="10"/>
  <c r="T19" i="10"/>
  <c r="T21" i="10" s="1"/>
  <c r="T27" i="10"/>
  <c r="T34" i="10" s="1"/>
  <c r="V27" i="31"/>
  <c r="V36" i="13"/>
  <c r="U43" i="13"/>
  <c r="T36" i="10" l="1"/>
  <c r="V30" i="31"/>
  <c r="V35" i="13"/>
  <c r="U30" i="10"/>
  <c r="U17" i="10"/>
  <c r="V38" i="31" l="1"/>
  <c r="V47" i="31" s="1"/>
  <c r="V43" i="13"/>
  <c r="U19" i="10"/>
  <c r="U21" i="10" s="1"/>
  <c r="U27" i="10"/>
  <c r="U34" i="10" s="1"/>
  <c r="U36" i="10" l="1"/>
  <c r="V30" i="10" l="1"/>
  <c r="V17" i="10"/>
  <c r="V19" i="10" l="1"/>
  <c r="V21" i="10" s="1"/>
  <c r="V27" i="10"/>
  <c r="V34" i="10" s="1"/>
  <c r="V36" i="10" l="1"/>
  <c r="E22" i="38" l="1"/>
  <c r="W44" i="2" l="1"/>
  <c r="W11" i="13"/>
  <c r="W9" i="13" s="1"/>
  <c r="Y44" i="2"/>
  <c r="W10" i="31" l="1"/>
  <c r="Y11" i="13"/>
  <c r="Y9" i="13" s="1"/>
  <c r="Y17" i="13" l="1"/>
  <c r="W15" i="31"/>
  <c r="Y15" i="31" s="1"/>
  <c r="W14" i="31"/>
  <c r="Y16" i="13"/>
  <c r="Y10" i="31"/>
  <c r="Y8" i="31" s="1"/>
  <c r="W8" i="31"/>
  <c r="Y18" i="13"/>
  <c r="W16" i="31"/>
  <c r="Y16" i="31" s="1"/>
  <c r="W20" i="13" l="1"/>
  <c r="W28" i="13" s="1"/>
  <c r="Y15" i="13"/>
  <c r="Y20" i="13" s="1"/>
  <c r="Y28" i="13" s="1"/>
  <c r="Y14" i="31"/>
  <c r="Y13" i="31" s="1"/>
  <c r="Y18" i="31" s="1"/>
  <c r="Y25" i="31" s="1"/>
  <c r="W13" i="31"/>
  <c r="W18" i="31" s="1"/>
  <c r="W25" i="31" s="1"/>
  <c r="W29" i="13" l="1"/>
  <c r="Y33" i="13"/>
  <c r="W50" i="31"/>
  <c r="Y50" i="31"/>
  <c r="W33" i="13" l="1"/>
  <c r="W42" i="30" s="1"/>
  <c r="W74" i="30"/>
  <c r="W85" i="30" l="1"/>
  <c r="W81" i="30"/>
  <c r="W99" i="30"/>
  <c r="W95" i="30"/>
  <c r="W82" i="30" l="1"/>
  <c r="W77" i="30" s="1"/>
  <c r="W53" i="30"/>
  <c r="W67" i="30"/>
  <c r="W63" i="30"/>
  <c r="W49" i="30"/>
  <c r="W96" i="30"/>
  <c r="W91" i="30" s="1"/>
  <c r="W92" i="30" s="1"/>
  <c r="W100" i="30" s="1"/>
  <c r="W53" i="31" s="1"/>
  <c r="W64" i="30" l="1"/>
  <c r="W59" i="30" s="1"/>
  <c r="W60" i="30" s="1"/>
  <c r="W68" i="30" s="1"/>
  <c r="W40" i="13" s="1"/>
  <c r="X80" i="30"/>
  <c r="X82" i="30" s="1"/>
  <c r="X87" i="30" s="1"/>
  <c r="X94" i="30"/>
  <c r="X96" i="30" s="1"/>
  <c r="X91" i="30" s="1"/>
  <c r="X92" i="30" s="1"/>
  <c r="X100" i="30" s="1"/>
  <c r="W50" i="30"/>
  <c r="W45" i="30" s="1"/>
  <c r="W46" i="30" s="1"/>
  <c r="W78" i="30"/>
  <c r="W86" i="30" s="1"/>
  <c r="W87" i="30"/>
  <c r="W101" i="30"/>
  <c r="X53" i="31" l="1"/>
  <c r="Y53" i="31" s="1"/>
  <c r="W52" i="31"/>
  <c r="W61" i="31" s="1"/>
  <c r="X77" i="30"/>
  <c r="X101" i="30"/>
  <c r="W55" i="30"/>
  <c r="W37" i="13" s="1"/>
  <c r="X48" i="30"/>
  <c r="X50" i="30" s="1"/>
  <c r="X55" i="30" s="1"/>
  <c r="X37" i="13" s="1"/>
  <c r="W69" i="30"/>
  <c r="W41" i="13" s="1"/>
  <c r="W39" i="13" s="1"/>
  <c r="W28" i="31"/>
  <c r="X62" i="30"/>
  <c r="X64" i="30" s="1"/>
  <c r="X69" i="30" s="1"/>
  <c r="X41" i="13" s="1"/>
  <c r="W54" i="30"/>
  <c r="X78" i="30" l="1"/>
  <c r="X86" i="30" s="1"/>
  <c r="X52" i="31" s="1"/>
  <c r="X61" i="31" s="1"/>
  <c r="X45" i="30"/>
  <c r="X46" i="30" s="1"/>
  <c r="X54" i="30" s="1"/>
  <c r="Y37" i="13"/>
  <c r="X59" i="30"/>
  <c r="X60" i="30" s="1"/>
  <c r="X68" i="30" s="1"/>
  <c r="X40" i="13" s="1"/>
  <c r="Y41" i="13"/>
  <c r="W36" i="13"/>
  <c r="W27" i="31"/>
  <c r="W30" i="31" l="1"/>
  <c r="X28" i="31"/>
  <c r="Y28" i="31" s="1"/>
  <c r="X27" i="31"/>
  <c r="Y27" i="31" s="1"/>
  <c r="X36" i="13"/>
  <c r="Y36" i="13" s="1"/>
  <c r="Y35" i="13" s="1"/>
  <c r="D63" i="31"/>
  <c r="Y52" i="31"/>
  <c r="Y61" i="31" s="1"/>
  <c r="W35" i="13"/>
  <c r="X39" i="13"/>
  <c r="Y40" i="13"/>
  <c r="Y39" i="13" s="1"/>
  <c r="W38" i="31" l="1"/>
  <c r="W47" i="31" s="1"/>
  <c r="Y30" i="31"/>
  <c r="X30" i="31"/>
  <c r="Y43" i="13"/>
  <c r="W17" i="10"/>
  <c r="W30" i="10"/>
  <c r="X35" i="13"/>
  <c r="W43" i="13"/>
  <c r="X38" i="31" l="1"/>
  <c r="X47" i="31" s="1"/>
  <c r="Y38" i="31"/>
  <c r="Y47" i="31" s="1"/>
  <c r="X30" i="10"/>
  <c r="D30" i="10" s="1"/>
  <c r="X17" i="10"/>
  <c r="X43" i="13"/>
  <c r="W19" i="10"/>
  <c r="W21" i="10" s="1"/>
  <c r="W27" i="10"/>
  <c r="W34" i="10" s="1"/>
  <c r="W36" i="10" l="1"/>
  <c r="D65" i="31"/>
  <c r="D17" i="10"/>
  <c r="X27" i="10"/>
  <c r="X34" i="10" s="1"/>
  <c r="X19" i="10"/>
  <c r="X21" i="10" s="1"/>
  <c r="X36" i="10" l="1"/>
  <c r="D19" i="10"/>
  <c r="D21" i="10" s="1"/>
  <c r="C15" i="10" s="1"/>
  <c r="D27" i="10"/>
  <c r="D34" i="10" s="1"/>
  <c r="C25" i="10" s="1"/>
  <c r="C10" i="10" l="1"/>
  <c r="D36" i="10"/>
  <c r="C27" i="10"/>
  <c r="C13" i="10" l="1"/>
  <c r="C14" i="10"/>
  <c r="C8" i="10"/>
  <c r="C17" i="10"/>
  <c r="C19" i="10"/>
  <c r="C32" i="10"/>
  <c r="C24" i="10"/>
  <c r="C23" i="10" s="1"/>
  <c r="C30" i="10"/>
  <c r="C12" i="10" l="1"/>
  <c r="C21" i="10" s="1"/>
  <c r="C34" i="10"/>
</calcChain>
</file>

<file path=xl/sharedStrings.xml><?xml version="1.0" encoding="utf-8"?>
<sst xmlns="http://schemas.openxmlformats.org/spreadsheetml/2006/main" count="851" uniqueCount="285">
  <si>
    <t>ANO 1</t>
  </si>
  <si>
    <t>ANO 2</t>
  </si>
  <si>
    <t>TOTAL</t>
  </si>
  <si>
    <t>(-) Serviço da Dívida</t>
  </si>
  <si>
    <t xml:space="preserve"> . Amortização</t>
  </si>
  <si>
    <t>RECEITA OPERACIONAL BRUTA</t>
  </si>
  <si>
    <t>ANO 3</t>
  </si>
  <si>
    <t>ANO 4</t>
  </si>
  <si>
    <t>ANO 5</t>
  </si>
  <si>
    <t>(Detalhar por fonte de recurso)</t>
  </si>
  <si>
    <t>(+) Ingresso de Financiamentos</t>
  </si>
  <si>
    <t>PARTIC.%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</si>
  <si>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</si>
  <si>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</si>
  <si>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</si>
  <si>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</si>
  <si>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</si>
  <si>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</si>
  <si>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</si>
  <si>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</si>
  <si>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</si>
  <si>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</si>
  <si>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</si>
  <si>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</si>
  <si>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</si>
  <si>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</si>
  <si>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</si>
  <si>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DEDUÇÕES DA RECEITA BRUTA</t>
  </si>
  <si>
    <t>RECEITA OPERACIONAL LÍQUIDA</t>
  </si>
  <si>
    <t>RESULTADO ANTES DO IMPOSTO DE RENDA E CSLL</t>
  </si>
  <si>
    <t>IMPOSTO DE RENDA</t>
  </si>
  <si>
    <t>CSLL</t>
  </si>
  <si>
    <t>RESULTADO DO EXERCÍCIO</t>
  </si>
  <si>
    <t>FLUXO DE CAIXA OPERACIONAL</t>
  </si>
  <si>
    <t>FLUXO DE CAIXA DA EMPRESA</t>
  </si>
  <si>
    <t xml:space="preserve"> . Juros de financiamentos </t>
  </si>
  <si>
    <t>SEGUROS E GARANTIAS - FASE DE IMPLANTAÇÃO</t>
  </si>
  <si>
    <t>SEGUROS E GARANTIAS - FASE DE OPERAÇÃO</t>
  </si>
  <si>
    <t>Valores em R$ 1.000</t>
  </si>
  <si>
    <t>(detalhar por fonte e item financiado)</t>
  </si>
  <si>
    <t>TOTAL DOS INGRESSOS</t>
  </si>
  <si>
    <t>AMORTIZAÇÃO DO PRINCIPAL</t>
  </si>
  <si>
    <t>TOTAL DOS SERVIÇOS DA DÍVIDA</t>
  </si>
  <si>
    <t>1) DEBÊNTURES</t>
  </si>
  <si>
    <t>SERVIÇOS DA DÍVIDA DAS DEBÊNTURES</t>
  </si>
  <si>
    <t>2) EMPRÉSTIMOS E FINANCIAMENTOS</t>
  </si>
  <si>
    <t>INGRESSOS DE EMPRÉSTIMOS E FINANCIAMENTOS</t>
  </si>
  <si>
    <t>a) Durante a implantação</t>
  </si>
  <si>
    <t>b) Durante a fase de operação</t>
  </si>
  <si>
    <t xml:space="preserve"> </t>
  </si>
  <si>
    <t>DESPESAS OPERACIONAIS</t>
  </si>
  <si>
    <t>Custos Operacionais</t>
  </si>
  <si>
    <t>Custos Administrativos</t>
  </si>
  <si>
    <t>Outras Despesas</t>
  </si>
  <si>
    <t>(-) Investimentos</t>
  </si>
  <si>
    <t>QUADRO B - DEMONSTRATIVO DE FLUXO DE CAIXA</t>
  </si>
  <si>
    <t>CUSTOS OPERACIONAIS</t>
  </si>
  <si>
    <t>CUSTOS ADMINISTRATIVOS</t>
  </si>
  <si>
    <t>OUTRAS DESPESAS</t>
  </si>
  <si>
    <t>1. RECEITAS DECORRENTES DA TARIFA DE REMUNERAÇÃO</t>
  </si>
  <si>
    <t>Passageiros Transportados (1.000)</t>
  </si>
  <si>
    <t xml:space="preserve">TRIBUTOS INCIDENTES SOBRE AS RECEITAS </t>
  </si>
  <si>
    <t>RECEITAS DECORRENTES DA TARIFA DE REMUNERAÇÃO</t>
  </si>
  <si>
    <t>ENTRADAS DE CAIXA</t>
  </si>
  <si>
    <t>ENTRADA DE CAIXA LÍQUIDA</t>
  </si>
  <si>
    <t>RECEITAS EXTRAORDINÁRIAS</t>
  </si>
  <si>
    <t>Receitas Extraordinárias</t>
  </si>
  <si>
    <t>QUADRO A.2 - DEMONSTRATIVO DOS TRIBUTOS</t>
  </si>
  <si>
    <t>TAXA INTERNA DE RETORNO DE PROJETO (TIR %)</t>
  </si>
  <si>
    <t>TAXA INTERNA DE RETORNO DO ACIONISTA (TIR %)</t>
  </si>
  <si>
    <t xml:space="preserve">INSTITUIÇÃO FINANCEIRA: </t>
  </si>
  <si>
    <t>Valor financiado (R$):</t>
  </si>
  <si>
    <t>Taxa de juros real do financiamento (a.a.):</t>
  </si>
  <si>
    <t>Demais encargos (a.a.):</t>
  </si>
  <si>
    <t>Prazo do Financiamento (anos):</t>
  </si>
  <si>
    <t>Carência de juros (anos):</t>
  </si>
  <si>
    <t>Carência de Principal (anos):</t>
  </si>
  <si>
    <t>Modalidade de Financiamento:</t>
  </si>
  <si>
    <t>3) DETALHAMENTO DOS EMPRÉSTIMOS E FINANCIAMENTOS</t>
  </si>
  <si>
    <t>MATERIAL RODANTE</t>
  </si>
  <si>
    <t>TOTAL DE RECEITAS (1+2+3)</t>
  </si>
  <si>
    <t xml:space="preserve">SISTEMAS </t>
  </si>
  <si>
    <t>Tarifa de Remuneração (R$ )</t>
  </si>
  <si>
    <t>Dias Úteis Equivalentes no período (313 dias)</t>
  </si>
  <si>
    <t>MESES EM OPERAÇÃO</t>
  </si>
  <si>
    <t>PIS</t>
  </si>
  <si>
    <t>COFINS</t>
  </si>
  <si>
    <t>ISS</t>
  </si>
  <si>
    <t>Energia Elétrica</t>
  </si>
  <si>
    <t>Seguros e Garantias</t>
  </si>
  <si>
    <t>Tecnologia da Informação</t>
  </si>
  <si>
    <t>Conservação e manutenção predial</t>
  </si>
  <si>
    <t>VIDA UTIL
(ANOS)</t>
  </si>
  <si>
    <t>Resultado antes do IR/CS</t>
  </si>
  <si>
    <t>Imposto de Renda</t>
  </si>
  <si>
    <t>Compensação de Prejuízos Fiscais</t>
  </si>
  <si>
    <t>Base de Cálculo após compensações</t>
  </si>
  <si>
    <t>Adições</t>
  </si>
  <si>
    <t>Baixas</t>
  </si>
  <si>
    <t>IRPJ Diferido - Prejuízos Fiscais</t>
  </si>
  <si>
    <t>Apuração IRPJ</t>
  </si>
  <si>
    <t>CSLL Diferido - Prejuízos Fiscais</t>
  </si>
  <si>
    <t>Apuração CSLL</t>
  </si>
  <si>
    <t>Provisão CSLL</t>
  </si>
  <si>
    <t>Provisão IRPJ</t>
  </si>
  <si>
    <t>Provisão IRPJ após compensação (base caixa)</t>
  </si>
  <si>
    <t>Provisão CSLL após compensação (base caixa)</t>
  </si>
  <si>
    <t>IRPJ Diferido</t>
  </si>
  <si>
    <t>IMOBILIZADO E INTANGÍVEL</t>
  </si>
  <si>
    <t>VIDA ÚTIL</t>
  </si>
  <si>
    <t>Quadro Auxiliar Depreciação e Amortização</t>
  </si>
  <si>
    <t>Projeção da Inflação</t>
  </si>
  <si>
    <t>INVESTIMENTOS</t>
  </si>
  <si>
    <t>Check</t>
  </si>
  <si>
    <t>Total</t>
  </si>
  <si>
    <t>IMPOSTO DE RENDA - DESALAVANCADO</t>
  </si>
  <si>
    <t>CSLL - DESALAVANCADO</t>
  </si>
  <si>
    <t>APURAÇÃO DO IMPOSTO DE RENDA E CSLL - ALAVANCADO</t>
  </si>
  <si>
    <t>APURAÇÃO DO IMPOSTO DE RENDA E CSLL - DESALVANCADO</t>
  </si>
  <si>
    <t>RESULTADO ANTES DO RESULTADO FINANCEIRO</t>
  </si>
  <si>
    <t>Resultado antes do Resultado Financeiro</t>
  </si>
  <si>
    <t>Principal</t>
  </si>
  <si>
    <t>Juros</t>
  </si>
  <si>
    <t>TOTAL PROVISÃO DE JUROS</t>
  </si>
  <si>
    <t>OUTROS DESEMBOLSOS FINANCEIROS</t>
  </si>
  <si>
    <t>TOTAL PROVISÕES DE JUROS E OUTRAS DESPESAS FINANCEIRAS</t>
  </si>
  <si>
    <t>(-) Outros desembolsos financeiros</t>
  </si>
  <si>
    <t>JUROS E ENCARGOS DE FINANCIAMENTO E OUTRAS DESP. FINANCEIRAS</t>
  </si>
  <si>
    <t>FLUXO DE CAIXA DO PROJETO</t>
  </si>
  <si>
    <t>SOMA</t>
  </si>
  <si>
    <t>ANO</t>
  </si>
  <si>
    <t>MÊS</t>
  </si>
  <si>
    <t>Serviços Preliminares</t>
  </si>
  <si>
    <t>Obras Civis</t>
  </si>
  <si>
    <t>Mão de Obra Operacional e Manutenção</t>
  </si>
  <si>
    <t>Manutenção Obra Civil e Via Permanente</t>
  </si>
  <si>
    <t>Auditoria + Verificador Independente</t>
  </si>
  <si>
    <t>Outros Custos com Oper. &amp; Manutenção (alugueis, etc.)</t>
  </si>
  <si>
    <t>Mão de Obra Administrativa</t>
  </si>
  <si>
    <t>Serviços de Terceiros (auditorias, consultorias &amp; assessorias)</t>
  </si>
  <si>
    <t>Publicidade e Promoções</t>
  </si>
  <si>
    <t>Despesas Gerais e Administrativas (viagens; despesas judiciais)</t>
  </si>
  <si>
    <t>Outras despesas administrativas</t>
  </si>
  <si>
    <t>FLUXO DE CAIXA ALAVANCADO</t>
  </si>
  <si>
    <t>Outros</t>
  </si>
  <si>
    <t>Outras Despesas 01</t>
  </si>
  <si>
    <t>Outras Despesas 02</t>
  </si>
  <si>
    <t>Outras Despesas 03</t>
  </si>
  <si>
    <t>Outras Despesas 04</t>
  </si>
  <si>
    <t>Outras Despesas 05</t>
  </si>
  <si>
    <t>QUADRO A.4 - DEMONSTRATIVO DE SEGUROS E GARANTIAS</t>
  </si>
  <si>
    <t>Valor das Receitas Extraordinárias</t>
  </si>
  <si>
    <t>Valor das Receitas com passageiros</t>
  </si>
  <si>
    <t>Desapropriação</t>
  </si>
  <si>
    <t>OBRAS CIVIS</t>
  </si>
  <si>
    <t>INVESTIMENTOS ADMINISTRATIVOS E RECORRENTES</t>
  </si>
  <si>
    <t>Outros investimentos</t>
  </si>
  <si>
    <t>OUTROS INVESTIMENTOS</t>
  </si>
  <si>
    <t>SERVIÇOS DA DÍVIDA DOS FINANCIAMENTOS</t>
  </si>
  <si>
    <t>INGRESSOS DE DEBÊNTURES</t>
  </si>
  <si>
    <t>Taxa de juros nominal do financiamento (a.a.):</t>
  </si>
  <si>
    <t>Spread (a.a.):</t>
  </si>
  <si>
    <t>PAGAMENTO JUROS DAS DEBÊNTURES</t>
  </si>
  <si>
    <t>PAGAMENTO JUROS SOBRE FINANCIAMENTOS</t>
  </si>
  <si>
    <t>PROVISÃO DE JUROS DAS DEBÊNTURES</t>
  </si>
  <si>
    <t>PROVISÃO JUROS SOBRE FINANCIAMENTOS</t>
  </si>
  <si>
    <t>OUTRAS DESPESAS FINANCEIRAS</t>
  </si>
  <si>
    <t>REEMBOLSO ESTUDOS DO PROJETO</t>
  </si>
  <si>
    <t>REEMBOLSO BM&amp;FBOVESPA</t>
  </si>
  <si>
    <t>Materiais e gastos com Sede (Internet; telefonia; informática, etc.)</t>
  </si>
  <si>
    <t>Projetos</t>
  </si>
  <si>
    <t>QUADRO D - DEMONSTRATIVO DE USOS E FONTES</t>
  </si>
  <si>
    <t>TOTAL DE USOS</t>
  </si>
  <si>
    <t>TOTAL DE FONTES</t>
  </si>
  <si>
    <t>1. INVESTIMENTOS</t>
  </si>
  <si>
    <t>1. RECURSOS DE TERCEIROS</t>
  </si>
  <si>
    <t>Captação de dividas</t>
  </si>
  <si>
    <t>2. RECURSOS PRÓPRIOS</t>
  </si>
  <si>
    <t>(+/-) Capital de Giro</t>
  </si>
  <si>
    <t>4. NECESSIDADE DE CAIXA OPERACIONAL</t>
  </si>
  <si>
    <t>5. EXCEDENTE DE CAIXA</t>
  </si>
  <si>
    <t>VARIAÇÃO DE CAPITAL DE GIRO</t>
  </si>
  <si>
    <t>CONTAS DO ATIVO</t>
  </si>
  <si>
    <t>CONTAS DO PASSIVO</t>
  </si>
  <si>
    <t>CAPITAL DE GIRO</t>
  </si>
  <si>
    <t>QUADRO A.1-1 - DEMONSTRATIVO DE RECEITAS</t>
  </si>
  <si>
    <t>Trecho I</t>
  </si>
  <si>
    <t>Trecho II</t>
  </si>
  <si>
    <t>Trecho III</t>
  </si>
  <si>
    <t>2. CONTRAPRESTAÇÃO - BASE ANUAL</t>
  </si>
  <si>
    <t>3. RECEITAS EXTRAORDINÁRIAS</t>
  </si>
  <si>
    <t>Valores em R$ (janeiro/17)</t>
  </si>
  <si>
    <t>Valores em R$ 1.000 (janeiro de 2017)</t>
  </si>
  <si>
    <t>DEMANDA DIÁRIA (DUE¹) - Trecho II</t>
  </si>
  <si>
    <t>DEMANDA DIÁRIA (DUE¹) - Trecho I</t>
  </si>
  <si>
    <t>DEMANDA DIÁRIA (DUE¹) - Trecho III</t>
  </si>
  <si>
    <t>¹ DUE - Dias uteis equivalentes</t>
  </si>
  <si>
    <t>MENSAL</t>
  </si>
  <si>
    <t>Valor da Contraprestação Anual de referência</t>
  </si>
  <si>
    <t>ACUMULADO</t>
  </si>
  <si>
    <t>Valores em R$ 1.000 (janeiro/2017)</t>
  </si>
  <si>
    <t>QUADRO A.3 - DEMONSTRATIVO DOS CUSTOS/DESPESAS OPERACIONAIS</t>
  </si>
  <si>
    <t>Segurança e Limpeza (Paradas; veículos; sede e Pátio de Manut.)</t>
  </si>
  <si>
    <t>A.5.1 - DEMONSTRATIVO DAS DESPESAS PRÉ-OPERACIONAIS¹</t>
  </si>
  <si>
    <t>DESPESAS PRÉ-OPERACIONAIS</t>
  </si>
  <si>
    <t>DESPESAS PRÉ-OPERACIONAIS - FINANCEIRAS</t>
  </si>
  <si>
    <t>(-) Despesas pré-operacionais</t>
  </si>
  <si>
    <t>(-) Despesas pré-operacionais - Financeiras</t>
  </si>
  <si>
    <t>GRUPO IMOBILIZADO / INTANGÍVEL</t>
  </si>
  <si>
    <t xml:space="preserve">¹ As despesas preenchidas neste quadro serão locadas como ativo imobilizado/intangível. </t>
  </si>
  <si>
    <t>A.5.2 - DEMONSTRATIVO POR PRAZO DE DEPRECIAÇÃO OU AMORTIZAÇÃO</t>
  </si>
  <si>
    <t>RESUMO DEPRECIAÇÃO OU AMORTIZAÇÃO</t>
  </si>
  <si>
    <t>QUADRO A.11 - DEMONSTRATIVO DO CAPITAL GIRO</t>
  </si>
  <si>
    <t>2. DESPESAS PRÉ-OPERACIOAIS</t>
  </si>
  <si>
    <t>Receitas da Tarifa de Remuneração</t>
  </si>
  <si>
    <t>Receitas co contraprestação</t>
  </si>
  <si>
    <t>CUSTOS E DESPESAS OPERACIONAIS</t>
  </si>
  <si>
    <t>Depreciação ou Amortização</t>
  </si>
  <si>
    <t>MARGEM EBITDA</t>
  </si>
  <si>
    <t>3. SERVIÇO DA DÍVIDA</t>
  </si>
  <si>
    <t>3. GERAÇÃO DE CAIXA OPERACIONAL</t>
  </si>
  <si>
    <t>4. VARIAÇÃO ODE CAPITAL DE GIRO</t>
  </si>
  <si>
    <t xml:space="preserve">QUADRO A.9 - DEMONSTRATIVO DOS JUROS DAS DEBÊNTURES, </t>
  </si>
  <si>
    <t>EMPRÉSTIMOS E FINANCIAMENTOS</t>
  </si>
  <si>
    <t>EMPRÉSTIMOS E FINANCIAMENTOS E SERVIÇOS DA DÍVIDA</t>
  </si>
  <si>
    <t xml:space="preserve">QUADRO A.10 - DEMONSTRATIVO DAS DEBÊNTURES, </t>
  </si>
  <si>
    <t xml:space="preserve">QUADRO A.8 - DEMONSTRATIVO DO FATOR DE DEFLAÇÃO </t>
  </si>
  <si>
    <t>PARA DEPRECIAÇÃO E AMORTIZAÇÃO</t>
  </si>
  <si>
    <t>Valores em R$1.000 (janeiro/2017)</t>
  </si>
  <si>
    <t>FASE</t>
  </si>
  <si>
    <t>Liquidação, custódia e distribuição de arrecadação tarifária</t>
  </si>
  <si>
    <t>Taxa de Fiscalização do contrato</t>
  </si>
  <si>
    <t>Pré-oper</t>
  </si>
  <si>
    <t>Op. Plena</t>
  </si>
  <si>
    <t>detalhar</t>
  </si>
  <si>
    <t>DEPRECIAÇÃO OU AMORTIZAÇÃO</t>
  </si>
  <si>
    <t>Detalhar</t>
  </si>
  <si>
    <t>detalhar por emissão</t>
  </si>
  <si>
    <t>Detalhar contas do passivo</t>
  </si>
  <si>
    <t>detalhar contas do ativo</t>
  </si>
  <si>
    <t>Manutenção Mat. Rodante (sinaliz.; Telecom; Rede área e Sist. Bilhetagem)</t>
  </si>
  <si>
    <t xml:space="preserve">QUADRO A.6-1 - DEMONSTRATIVO DO CRONOGRAMA </t>
  </si>
  <si>
    <t>DE INVESTIMENTOS</t>
  </si>
  <si>
    <t xml:space="preserve">A.6.2 - DEMONSTRATIVO POR PRAZO DE DEPRECIAÇÃO </t>
  </si>
  <si>
    <t>OU AMORTIZAÇÃO</t>
  </si>
  <si>
    <t>Sist. de Amortização (SAC, PRICE, Customizada...)</t>
  </si>
  <si>
    <t xml:space="preserve">RESULTADO ANTES DO IMPOSTO DE RENDA E CSLL </t>
  </si>
  <si>
    <t>FLUXO - DESALAVANCADO</t>
  </si>
  <si>
    <t xml:space="preserve">QUADRO C.2 - DEMONSTRATIVO DE RESULTADOS </t>
  </si>
  <si>
    <t>(CONTÁBIL)</t>
  </si>
  <si>
    <t>QUADRO A.7 - DEMONSTRATIVO DA DEPRECIAÇÃO OU AMORTIZAÇÃO</t>
  </si>
  <si>
    <t>RECEITA PASSAGEIROS TRANSPORTADOS - Trecho I</t>
  </si>
  <si>
    <t>RECEITA PASSAGEIROS TRANSPORTADOS - Trecho II</t>
  </si>
  <si>
    <t>RECEITA PASSAGEIROS TRANSPORTADOS - Trecho III</t>
  </si>
  <si>
    <t>Trecho I e II</t>
  </si>
  <si>
    <t>Trecho 1: Calçada - Comércio</t>
  </si>
  <si>
    <t>Trecho 2: Calçada - Baixa do Fiscal</t>
  </si>
  <si>
    <t>Trecho 3: Baixa do Fiscal - São Luís de Paripe</t>
  </si>
  <si>
    <t>CONTRAPRESTAÇÃO MÁXIMA - Edital</t>
  </si>
  <si>
    <t>CONTRAPRESTAÇÃO - PROPOSTA ECONÔMICA</t>
  </si>
  <si>
    <t>(+) Aporte Público</t>
  </si>
  <si>
    <t>Aporte Público</t>
  </si>
  <si>
    <t>QUADRO A.12 - DEMONSTRATIVO DO APORTE PÚBLICO</t>
  </si>
  <si>
    <t>FLUXO APORTE PÚBLICO</t>
  </si>
  <si>
    <t>Aporte Público - Fluxo de Caixa</t>
  </si>
  <si>
    <t>1) Quadro Fluxo do Aporte Público</t>
  </si>
  <si>
    <t>Aporte Público - Ativo  (Contábil)</t>
  </si>
  <si>
    <t>CONTRAPRESTAÇÃO - BASE ANUAL DE REFERÊNCIA</t>
  </si>
  <si>
    <t>Desconto - Contraprestação</t>
  </si>
  <si>
    <t>CONTRAPRESTAÇÃO</t>
  </si>
  <si>
    <t>Proposta
Contraprestação</t>
  </si>
  <si>
    <t>Edital Média Anual - Referencial</t>
  </si>
  <si>
    <t>Edital Média Mensal - Referencial</t>
  </si>
  <si>
    <t>Contraprestação (Base mensal)</t>
  </si>
  <si>
    <t>Contraprestação (Base anual)</t>
  </si>
  <si>
    <t>QUADRO A.1.2 - FLUXO DE PAGAMENTO CONTRAPRESTAÇÃO</t>
  </si>
  <si>
    <t>Proposta Média Anual - Referencial</t>
  </si>
  <si>
    <t>Proposta Média Mensal - Referencial</t>
  </si>
  <si>
    <t>Valor da apropriação do aporte público</t>
  </si>
  <si>
    <t>2) Quadro Auxiliar Receita Diferida - (Contábil)</t>
  </si>
  <si>
    <t>Aporte Público - Apropriação contábil</t>
  </si>
  <si>
    <t>APORTE PÚBLICO - RECEITA DIFERIDA*</t>
  </si>
  <si>
    <t>* Valores deflacionados seguindo o mesmo critérios da amortização dos investimentos para a realização de obras e aquisição de bens do projeto.</t>
  </si>
  <si>
    <t>Reconhecimento da receita do Aporte Público*</t>
  </si>
  <si>
    <t>* Base para apuração dos impostos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</si>
</sst>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&quot;ANO&quot;\ #"/>
    <numFmt numFmtId="168" formatCode="_(* #,##0_);[Red]_(* \(#,##0\);_(* &quot;-&quot;??_);_(@_)"/>
    <numFmt numFmtId="169" formatCode="_(* #,##0.0_);[Red]_(* \(#,##0.0\);_(* &quot;-&quot;??_);_(@_)"/>
    <numFmt numFmtId="170" formatCode="_-* #,##0.0_-;\-* #,##0.0_-;_-* &quot;-&quot;?_-;_-@_-"/>
    <numFmt numFmtId="171" formatCode="0.0%"/>
    <numFmt numFmtId="172" formatCode="_(* #,##0.00_);[Red]_(* \(#,##0.00\);_(* &quot;-&quot;??_);_(@_)"/>
    <numFmt numFmtId="173" formatCode="General\ &quot;anos&quot;"/>
    <numFmt numFmtId="174" formatCode="_-\ #,##0_-;\(\ #,##0\)_-;_-* &quot;-&quot;??_-;_-@_-"/>
    <numFmt numFmtId="175" formatCode="_([$€-2]* #,##0.00_);_([$€-2]* \(#,##0.00\);_([$€-2]* &quot;-&quot;??_)"/>
    <numFmt numFmtId="176" formatCode="&quot;Ano &quot;#"/>
    <numFmt numFmtId="177" formatCode="##&quot; anos&quot;"/>
    <numFmt numFmtId="178" formatCode="_-* #,##0_-;\-* #,##0_-;_-* &quot;-&quot;??_-;_-@_-"/>
    <numFmt numFmtId="179" formatCode="0.00000"/>
    <numFmt numFmtId="180" formatCode="_-\ #,##0.000_-;\(\ #,##0.000\)_-;_-* &quot;-&quot;??_-;_-@_-"/>
    <numFmt numFmtId="181" formatCode="#\ &quot;anos&quot;"/>
    <numFmt numFmtId="182" formatCode="[$-416]mmm\-yy;@"/>
    <numFmt numFmtId="183" formatCode="&quot;MÊS&quot;\ #"/>
    <numFmt numFmtId="184" formatCode="#,##0_ ;\-#,##0\ "/>
    <numFmt numFmtId="185" formatCode="0.000%"/>
    <numFmt numFmtId="186" formatCode="_-* #,##0.000_-;\-* #,##0.000_-;_-* &quot;-&quot;??_-;_-@_-"/>
    <numFmt numFmtId="187" formatCode="_(&quot;$&quot;* #,##0.00_);_(&quot;$&quot;* \(#,##0.00\);_(&quot;$&quot;* &quot;-&quot;??_);_(@_)"/>
    <numFmt numFmtId="188" formatCode="#,##0.0"/>
    <numFmt numFmtId="189" formatCode="_-* #,##0.00_-;\-* #,##0.00_-;_-* &quot;-&quot;?_-;_-@_-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10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18418C"/>
      <name val="Arial"/>
      <family val="2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9F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3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75" fontId="13" fillId="4" borderId="17" applyNumberFormat="0" applyFon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14" fontId="30" fillId="7" borderId="18" applyNumberFormat="0" applyFont="0" applyBorder="0" applyAlignment="0" applyProtection="0">
      <alignment horizontal="center"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88" fontId="11" fillId="0" borderId="0" applyFill="0" applyBorder="0" applyAlignment="0" applyProtection="0"/>
  </cellStyleXfs>
  <cellXfs count="670">
    <xf numFmtId="0" fontId="0" fillId="0" borderId="0" xfId="0"/>
    <xf numFmtId="0" fontId="13" fillId="0" borderId="0" xfId="0" applyFont="1"/>
    <xf numFmtId="0" fontId="15" fillId="0" borderId="0" xfId="0" applyFont="1"/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/>
    <xf numFmtId="0" fontId="13" fillId="2" borderId="2" xfId="0" applyFont="1" applyFill="1" applyBorder="1"/>
    <xf numFmtId="0" fontId="0" fillId="2" borderId="2" xfId="0" applyFill="1" applyBorder="1"/>
    <xf numFmtId="0" fontId="13" fillId="2" borderId="0" xfId="0" applyFont="1" applyFill="1" applyBorder="1"/>
    <xf numFmtId="0" fontId="0" fillId="2" borderId="0" xfId="0" applyFill="1" applyBorder="1"/>
    <xf numFmtId="0" fontId="15" fillId="2" borderId="7" xfId="0" applyFont="1" applyFill="1" applyBorder="1"/>
    <xf numFmtId="0" fontId="14" fillId="2" borderId="0" xfId="0" applyFont="1" applyFill="1" applyBorder="1"/>
    <xf numFmtId="0" fontId="0" fillId="2" borderId="8" xfId="0" applyFill="1" applyBorder="1"/>
    <xf numFmtId="0" fontId="14" fillId="0" borderId="0" xfId="0" applyFont="1"/>
    <xf numFmtId="0" fontId="0" fillId="0" borderId="13" xfId="0" applyBorder="1"/>
    <xf numFmtId="0" fontId="0" fillId="0" borderId="0" xfId="0" applyBorder="1"/>
    <xf numFmtId="0" fontId="13" fillId="0" borderId="0" xfId="0" applyFont="1" applyBorder="1"/>
    <xf numFmtId="0" fontId="15" fillId="2" borderId="0" xfId="0" applyFont="1" applyFill="1" applyBorder="1"/>
    <xf numFmtId="0" fontId="14" fillId="0" borderId="0" xfId="0" applyFont="1" applyBorder="1"/>
    <xf numFmtId="0" fontId="0" fillId="2" borderId="3" xfId="0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7" fillId="2" borderId="0" xfId="0" applyFont="1" applyFill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7" fillId="0" borderId="0" xfId="0" applyFont="1" applyFill="1"/>
    <xf numFmtId="0" fontId="14" fillId="2" borderId="0" xfId="0" applyFont="1" applyFill="1"/>
    <xf numFmtId="0" fontId="13" fillId="2" borderId="10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center"/>
    </xf>
    <xf numFmtId="0" fontId="14" fillId="0" borderId="8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3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1" fillId="2" borderId="0" xfId="0" applyFont="1" applyFill="1" applyBorder="1"/>
    <xf numFmtId="0" fontId="0" fillId="0" borderId="6" xfId="0" applyBorder="1"/>
    <xf numFmtId="0" fontId="11" fillId="0" borderId="0" xfId="0" applyFont="1" applyBorder="1"/>
    <xf numFmtId="0" fontId="11" fillId="0" borderId="11" xfId="0" applyFont="1" applyBorder="1"/>
    <xf numFmtId="0" fontId="14" fillId="0" borderId="2" xfId="0" applyFont="1" applyBorder="1"/>
    <xf numFmtId="0" fontId="13" fillId="0" borderId="8" xfId="0" applyFont="1" applyBorder="1"/>
    <xf numFmtId="0" fontId="11" fillId="0" borderId="11" xfId="0" applyFont="1" applyBorder="1" applyAlignment="1"/>
    <xf numFmtId="0" fontId="11" fillId="0" borderId="12" xfId="0" applyFont="1" applyBorder="1" applyAlignment="1"/>
    <xf numFmtId="0" fontId="11" fillId="2" borderId="0" xfId="0" applyFont="1" applyFill="1"/>
    <xf numFmtId="0" fontId="11" fillId="2" borderId="6" xfId="0" applyFont="1" applyFill="1" applyBorder="1"/>
    <xf numFmtId="167" fontId="13" fillId="2" borderId="9" xfId="0" applyNumberFormat="1" applyFon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indent="1"/>
    </xf>
    <xf numFmtId="169" fontId="0" fillId="2" borderId="0" xfId="4" applyNumberFormat="1" applyFont="1" applyFill="1" applyBorder="1" applyAlignment="1">
      <alignment horizontal="center"/>
    </xf>
    <xf numFmtId="171" fontId="20" fillId="0" borderId="0" xfId="3" applyNumberFormat="1" applyFont="1" applyBorder="1" applyAlignment="1">
      <alignment horizontal="right"/>
    </xf>
    <xf numFmtId="0" fontId="22" fillId="0" borderId="0" xfId="5" applyFont="1" applyAlignment="1">
      <alignment vertical="center"/>
    </xf>
    <xf numFmtId="0" fontId="11" fillId="0" borderId="0" xfId="5" applyFont="1"/>
    <xf numFmtId="0" fontId="23" fillId="0" borderId="0" xfId="5" applyFont="1" applyAlignment="1">
      <alignment horizontal="center"/>
    </xf>
    <xf numFmtId="0" fontId="11" fillId="0" borderId="0" xfId="5"/>
    <xf numFmtId="174" fontId="11" fillId="0" borderId="0" xfId="6" applyNumberFormat="1" applyFont="1" applyFill="1" applyBorder="1" applyAlignment="1">
      <alignment horizontal="center" vertical="center"/>
    </xf>
    <xf numFmtId="0" fontId="25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right"/>
    </xf>
    <xf numFmtId="0" fontId="17" fillId="0" borderId="0" xfId="5" applyNumberFormat="1" applyFont="1" applyAlignment="1">
      <alignment horizontal="left"/>
    </xf>
    <xf numFmtId="0" fontId="17" fillId="0" borderId="0" xfId="5" applyNumberFormat="1" applyFont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177" fontId="11" fillId="0" borderId="0" xfId="5" applyNumberFormat="1" applyFont="1" applyFill="1" applyBorder="1" applyAlignment="1">
      <alignment horizontal="center"/>
    </xf>
    <xf numFmtId="0" fontId="13" fillId="0" borderId="0" xfId="5" applyFont="1" applyFill="1" applyBorder="1" applyAlignment="1">
      <alignment vertical="center"/>
    </xf>
    <xf numFmtId="174" fontId="13" fillId="0" borderId="0" xfId="6" applyNumberFormat="1" applyFont="1" applyFill="1" applyBorder="1" applyAlignment="1">
      <alignment horizontal="center" vertical="center"/>
    </xf>
    <xf numFmtId="0" fontId="11" fillId="0" borderId="0" xfId="5" applyFont="1" applyFill="1" applyBorder="1"/>
    <xf numFmtId="178" fontId="11" fillId="0" borderId="0" xfId="6" applyNumberFormat="1" applyFont="1" applyFill="1" applyBorder="1" applyAlignment="1">
      <alignment horizontal="left" vertical="center"/>
    </xf>
    <xf numFmtId="10" fontId="11" fillId="0" borderId="0" xfId="3" applyNumberFormat="1" applyFont="1"/>
    <xf numFmtId="0" fontId="13" fillId="0" borderId="0" xfId="5" applyFont="1" applyAlignment="1">
      <alignment horizontal="right"/>
    </xf>
    <xf numFmtId="178" fontId="13" fillId="0" borderId="0" xfId="5" applyNumberFormat="1" applyFont="1" applyAlignment="1">
      <alignment horizontal="center"/>
    </xf>
    <xf numFmtId="0" fontId="27" fillId="0" borderId="0" xfId="5" applyFont="1"/>
    <xf numFmtId="174" fontId="13" fillId="0" borderId="0" xfId="5" applyNumberFormat="1" applyFont="1" applyAlignment="1">
      <alignment horizontal="center"/>
    </xf>
    <xf numFmtId="179" fontId="11" fillId="0" borderId="0" xfId="5" applyNumberFormat="1" applyFont="1" applyAlignment="1">
      <alignment horizontal="center"/>
    </xf>
    <xf numFmtId="174" fontId="26" fillId="0" borderId="0" xfId="5" applyNumberFormat="1" applyFont="1" applyAlignment="1">
      <alignment horizontal="center"/>
    </xf>
    <xf numFmtId="178" fontId="26" fillId="0" borderId="0" xfId="5" applyNumberFormat="1" applyFont="1" applyAlignment="1">
      <alignment horizontal="center"/>
    </xf>
    <xf numFmtId="0" fontId="13" fillId="0" borderId="0" xfId="5" applyFont="1" applyAlignment="1">
      <alignment horizontal="center"/>
    </xf>
    <xf numFmtId="0" fontId="13" fillId="0" borderId="0" xfId="5" applyFont="1"/>
    <xf numFmtId="0" fontId="13" fillId="0" borderId="0" xfId="5" applyFont="1" applyAlignment="1">
      <alignment horizontal="left" vertical="center" indent="2"/>
    </xf>
    <xf numFmtId="0" fontId="13" fillId="0" borderId="6" xfId="5" applyFont="1" applyBorder="1"/>
    <xf numFmtId="177" fontId="13" fillId="0" borderId="6" xfId="5" applyNumberFormat="1" applyFont="1" applyFill="1" applyBorder="1" applyAlignment="1">
      <alignment horizontal="center"/>
    </xf>
    <xf numFmtId="176" fontId="13" fillId="0" borderId="6" xfId="5" applyNumberFormat="1" applyFont="1" applyBorder="1" applyAlignment="1">
      <alignment horizontal="center"/>
    </xf>
    <xf numFmtId="0" fontId="11" fillId="0" borderId="2" xfId="5" applyFont="1" applyBorder="1"/>
    <xf numFmtId="174" fontId="11" fillId="0" borderId="0" xfId="5" applyNumberFormat="1" applyFont="1" applyAlignment="1">
      <alignment horizontal="center"/>
    </xf>
    <xf numFmtId="174" fontId="13" fillId="0" borderId="0" xfId="6" applyNumberFormat="1" applyFont="1" applyBorder="1" applyAlignment="1">
      <alignment horizontal="center"/>
    </xf>
    <xf numFmtId="0" fontId="11" fillId="0" borderId="0" xfId="5" applyFont="1" applyAlignment="1">
      <alignment horizontal="left"/>
    </xf>
    <xf numFmtId="178" fontId="13" fillId="0" borderId="6" xfId="6" applyNumberFormat="1" applyFont="1" applyFill="1" applyBorder="1" applyAlignment="1">
      <alignment horizontal="right" vertical="center"/>
    </xf>
    <xf numFmtId="178" fontId="13" fillId="0" borderId="0" xfId="6" applyNumberFormat="1" applyFont="1" applyFill="1" applyBorder="1" applyAlignment="1">
      <alignment horizontal="right" vertical="center"/>
    </xf>
    <xf numFmtId="176" fontId="13" fillId="0" borderId="0" xfId="5" applyNumberFormat="1" applyFont="1" applyBorder="1" applyAlignment="1">
      <alignment horizontal="center"/>
    </xf>
    <xf numFmtId="0" fontId="28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3" fillId="0" borderId="0" xfId="5" applyNumberFormat="1" applyFont="1" applyAlignment="1">
      <alignment horizontal="left"/>
    </xf>
    <xf numFmtId="0" fontId="13" fillId="0" borderId="0" xfId="5" applyNumberFormat="1" applyFont="1" applyAlignment="1">
      <alignment horizontal="right"/>
    </xf>
    <xf numFmtId="176" fontId="13" fillId="0" borderId="0" xfId="7" applyNumberFormat="1" applyFont="1" applyFill="1" applyBorder="1" applyAlignment="1" applyProtection="1">
      <alignment horizontal="center" vertical="center"/>
    </xf>
    <xf numFmtId="168" fontId="11" fillId="0" borderId="0" xfId="6" applyNumberFormat="1" applyFont="1" applyFill="1" applyBorder="1" applyAlignment="1">
      <alignment horizontal="center" vertical="center"/>
    </xf>
    <xf numFmtId="168" fontId="13" fillId="0" borderId="0" xfId="6" applyNumberFormat="1" applyFont="1" applyFill="1" applyBorder="1" applyAlignment="1">
      <alignment horizontal="center" vertical="center"/>
    </xf>
    <xf numFmtId="168" fontId="11" fillId="0" borderId="0" xfId="5" applyNumberFormat="1" applyFont="1" applyFill="1" applyBorder="1"/>
    <xf numFmtId="169" fontId="11" fillId="0" borderId="0" xfId="6" applyNumberFormat="1" applyFont="1" applyFill="1" applyBorder="1" applyAlignment="1">
      <alignment horizontal="left" vertical="center"/>
    </xf>
    <xf numFmtId="169" fontId="11" fillId="0" borderId="0" xfId="6" applyNumberFormat="1" applyFont="1" applyFill="1" applyBorder="1" applyAlignment="1">
      <alignment horizontal="center" vertical="center"/>
    </xf>
    <xf numFmtId="169" fontId="13" fillId="0" borderId="0" xfId="6" applyNumberFormat="1" applyFont="1" applyFill="1" applyBorder="1" applyAlignment="1">
      <alignment vertical="center"/>
    </xf>
    <xf numFmtId="167" fontId="13" fillId="2" borderId="0" xfId="0" applyNumberFormat="1" applyFont="1" applyFill="1" applyBorder="1" applyAlignment="1">
      <alignment horizontal="center" vertical="center"/>
    </xf>
    <xf numFmtId="171" fontId="13" fillId="3" borderId="0" xfId="3" applyNumberFormat="1" applyFont="1" applyFill="1" applyAlignment="1">
      <alignment vertical="center"/>
    </xf>
    <xf numFmtId="180" fontId="11" fillId="0" borderId="0" xfId="6" applyNumberFormat="1" applyFont="1" applyBorder="1" applyAlignment="1">
      <alignment horizontal="center"/>
    </xf>
    <xf numFmtId="180" fontId="11" fillId="0" borderId="0" xfId="5" applyNumberFormat="1" applyFont="1" applyAlignment="1">
      <alignment horizontal="center"/>
    </xf>
    <xf numFmtId="168" fontId="0" fillId="2" borderId="3" xfId="0" applyNumberFormat="1" applyFill="1" applyBorder="1" applyAlignment="1">
      <alignment horizontal="center"/>
    </xf>
    <xf numFmtId="168" fontId="0" fillId="2" borderId="3" xfId="4" applyNumberFormat="1" applyFont="1" applyFill="1" applyBorder="1" applyAlignment="1">
      <alignment horizontal="center"/>
    </xf>
    <xf numFmtId="168" fontId="13" fillId="2" borderId="3" xfId="0" applyNumberFormat="1" applyFont="1" applyFill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8" fontId="13" fillId="2" borderId="9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168" fontId="13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68" fontId="13" fillId="0" borderId="15" xfId="0" applyNumberFormat="1" applyFont="1" applyBorder="1" applyAlignment="1">
      <alignment horizontal="center" vertical="center"/>
    </xf>
    <xf numFmtId="171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168" fontId="0" fillId="0" borderId="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13" fillId="0" borderId="3" xfId="0" applyNumberFormat="1" applyFont="1" applyBorder="1" applyAlignment="1">
      <alignment horizontal="center"/>
    </xf>
    <xf numFmtId="0" fontId="11" fillId="0" borderId="0" xfId="0" applyFont="1" applyFill="1" applyBorder="1"/>
    <xf numFmtId="168" fontId="14" fillId="2" borderId="0" xfId="0" applyNumberFormat="1" applyFont="1" applyFill="1" applyBorder="1"/>
    <xf numFmtId="9" fontId="14" fillId="2" borderId="0" xfId="3" applyFont="1" applyFill="1" applyBorder="1"/>
    <xf numFmtId="10" fontId="14" fillId="2" borderId="0" xfId="3" applyNumberFormat="1" applyFont="1" applyFill="1" applyBorder="1"/>
    <xf numFmtId="168" fontId="0" fillId="0" borderId="0" xfId="0" applyNumberFormat="1"/>
    <xf numFmtId="182" fontId="0" fillId="0" borderId="0" xfId="0" applyNumberFormat="1" applyAlignment="1">
      <alignment horizontal="center"/>
    </xf>
    <xf numFmtId="166" fontId="14" fillId="2" borderId="0" xfId="4" applyNumberFormat="1" applyFont="1" applyFill="1" applyBorder="1"/>
    <xf numFmtId="169" fontId="14" fillId="2" borderId="0" xfId="0" applyNumberFormat="1" applyFont="1" applyFill="1" applyBorder="1"/>
    <xf numFmtId="170" fontId="14" fillId="2" borderId="0" xfId="0" applyNumberFormat="1" applyFont="1" applyFill="1" applyBorder="1"/>
    <xf numFmtId="165" fontId="14" fillId="2" borderId="0" xfId="4" applyFont="1" applyFill="1" applyBorder="1"/>
    <xf numFmtId="43" fontId="13" fillId="2" borderId="0" xfId="0" applyNumberFormat="1" applyFont="1" applyFill="1" applyBorder="1"/>
    <xf numFmtId="168" fontId="0" fillId="2" borderId="0" xfId="0" applyNumberFormat="1" applyFill="1"/>
    <xf numFmtId="168" fontId="14" fillId="2" borderId="10" xfId="0" applyNumberFormat="1" applyFont="1" applyFill="1" applyBorder="1" applyAlignment="1">
      <alignment vertical="center"/>
    </xf>
    <xf numFmtId="0" fontId="13" fillId="0" borderId="0" xfId="0" applyFont="1" applyProtection="1"/>
    <xf numFmtId="0" fontId="0" fillId="0" borderId="0" xfId="0" applyProtection="1"/>
    <xf numFmtId="169" fontId="11" fillId="0" borderId="0" xfId="0" applyNumberFormat="1" applyFont="1" applyProtection="1"/>
    <xf numFmtId="166" fontId="0" fillId="0" borderId="0" xfId="0" applyNumberFormat="1" applyBorder="1" applyAlignment="1" applyProtection="1">
      <alignment horizontal="center"/>
    </xf>
    <xf numFmtId="0" fontId="14" fillId="0" borderId="0" xfId="0" applyFont="1" applyProtection="1"/>
    <xf numFmtId="0" fontId="17" fillId="0" borderId="0" xfId="2" applyFont="1" applyFill="1" applyBorder="1" applyProtection="1"/>
    <xf numFmtId="0" fontId="17" fillId="0" borderId="0" xfId="2" applyFont="1" applyBorder="1" applyProtection="1"/>
    <xf numFmtId="0" fontId="15" fillId="2" borderId="7" xfId="0" applyFont="1" applyFill="1" applyBorder="1" applyProtection="1"/>
    <xf numFmtId="0" fontId="13" fillId="2" borderId="8" xfId="0" applyFont="1" applyFill="1" applyBorder="1" applyProtection="1"/>
    <xf numFmtId="0" fontId="0" fillId="2" borderId="8" xfId="0" applyFill="1" applyBorder="1" applyProtection="1"/>
    <xf numFmtId="0" fontId="0" fillId="2" borderId="10" xfId="0" applyFill="1" applyBorder="1" applyProtection="1"/>
    <xf numFmtId="167" fontId="13" fillId="2" borderId="9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14" xfId="0" applyBorder="1" applyProtection="1"/>
    <xf numFmtId="0" fontId="0" fillId="0" borderId="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0" borderId="4" xfId="0" applyFont="1" applyBorder="1" applyProtection="1"/>
    <xf numFmtId="0" fontId="13" fillId="0" borderId="0" xfId="0" applyFont="1" applyBorder="1" applyProtection="1"/>
    <xf numFmtId="0" fontId="13" fillId="0" borderId="11" xfId="0" applyFont="1" applyBorder="1" applyProtection="1"/>
    <xf numFmtId="169" fontId="13" fillId="0" borderId="0" xfId="0" applyNumberFormat="1" applyFont="1" applyBorder="1" applyAlignment="1" applyProtection="1">
      <alignment horizontal="center"/>
    </xf>
    <xf numFmtId="169" fontId="13" fillId="0" borderId="3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Protection="1"/>
    <xf numFmtId="0" fontId="0" fillId="0" borderId="11" xfId="0" applyBorder="1" applyProtection="1"/>
    <xf numFmtId="169" fontId="0" fillId="0" borderId="0" xfId="0" applyNumberFormat="1" applyBorder="1" applyAlignment="1" applyProtection="1">
      <alignment horizontal="center"/>
    </xf>
    <xf numFmtId="169" fontId="0" fillId="0" borderId="3" xfId="0" applyNumberFormat="1" applyBorder="1" applyAlignment="1" applyProtection="1">
      <alignment horizontal="center"/>
    </xf>
    <xf numFmtId="0" fontId="14" fillId="0" borderId="4" xfId="0" applyFont="1" applyBorder="1" applyProtection="1"/>
    <xf numFmtId="0" fontId="14" fillId="0" borderId="0" xfId="0" applyFont="1" applyBorder="1" applyProtection="1"/>
    <xf numFmtId="0" fontId="11" fillId="0" borderId="0" xfId="0" applyFont="1" applyBorder="1" applyProtection="1"/>
    <xf numFmtId="0" fontId="11" fillId="0" borderId="11" xfId="0" applyFont="1" applyBorder="1" applyProtection="1"/>
    <xf numFmtId="2" fontId="11" fillId="3" borderId="11" xfId="0" applyNumberFormat="1" applyFont="1" applyFill="1" applyBorder="1" applyAlignment="1" applyProtection="1">
      <alignment horizontal="center"/>
    </xf>
    <xf numFmtId="172" fontId="0" fillId="3" borderId="0" xfId="0" applyNumberFormat="1" applyFill="1" applyBorder="1" applyAlignment="1" applyProtection="1">
      <alignment horizontal="center"/>
    </xf>
    <xf numFmtId="172" fontId="0" fillId="3" borderId="3" xfId="0" applyNumberForma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0" xfId="1" applyNumberFormat="1" applyFont="1" applyFill="1" applyBorder="1" applyAlignment="1" applyProtection="1">
      <alignment horizontal="center"/>
    </xf>
    <xf numFmtId="169" fontId="0" fillId="0" borderId="3" xfId="1" applyNumberFormat="1" applyFont="1" applyBorder="1" applyAlignment="1" applyProtection="1">
      <alignment horizontal="center"/>
    </xf>
    <xf numFmtId="169" fontId="0" fillId="0" borderId="0" xfId="1" applyNumberFormat="1" applyFont="1" applyBorder="1" applyAlignment="1" applyProtection="1">
      <alignment horizontal="center"/>
    </xf>
    <xf numFmtId="0" fontId="14" fillId="0" borderId="5" xfId="0" applyFont="1" applyBorder="1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0" fillId="0" borderId="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66" fontId="0" fillId="0" borderId="16" xfId="4" applyNumberFormat="1" applyFont="1" applyBorder="1" applyAlignment="1" applyProtection="1">
      <alignment horizontal="center"/>
    </xf>
    <xf numFmtId="166" fontId="0" fillId="0" borderId="6" xfId="4" applyNumberFormat="1" applyFont="1" applyBorder="1" applyAlignment="1" applyProtection="1">
      <alignment horizontal="center"/>
    </xf>
    <xf numFmtId="166" fontId="0" fillId="0" borderId="16" xfId="0" applyNumberFormat="1" applyBorder="1" applyAlignment="1" applyProtection="1">
      <alignment horizontal="center"/>
    </xf>
    <xf numFmtId="0" fontId="14" fillId="0" borderId="1" xfId="0" applyFont="1" applyBorder="1" applyProtection="1"/>
    <xf numFmtId="0" fontId="14" fillId="0" borderId="2" xfId="0" applyFont="1" applyBorder="1" applyProtection="1"/>
    <xf numFmtId="0" fontId="14" fillId="0" borderId="14" xfId="0" applyFont="1" applyBorder="1" applyProtection="1"/>
    <xf numFmtId="166" fontId="0" fillId="0" borderId="15" xfId="4" applyNumberFormat="1" applyFont="1" applyBorder="1" applyAlignment="1" applyProtection="1">
      <alignment horizontal="center"/>
    </xf>
    <xf numFmtId="166" fontId="0" fillId="0" borderId="2" xfId="4" applyNumberFormat="1" applyFont="1" applyBorder="1" applyAlignment="1" applyProtection="1">
      <alignment horizontal="center"/>
    </xf>
    <xf numFmtId="166" fontId="0" fillId="0" borderId="15" xfId="0" applyNumberFormat="1" applyBorder="1" applyAlignment="1" applyProtection="1">
      <alignment horizontal="center"/>
    </xf>
    <xf numFmtId="0" fontId="11" fillId="0" borderId="4" xfId="0" applyFont="1" applyBorder="1" applyProtection="1"/>
    <xf numFmtId="0" fontId="14" fillId="0" borderId="11" xfId="0" applyFont="1" applyBorder="1" applyProtection="1"/>
    <xf numFmtId="169" fontId="0" fillId="0" borderId="0" xfId="4" applyNumberFormat="1" applyFont="1" applyBorder="1" applyAlignment="1" applyProtection="1">
      <alignment horizontal="center"/>
    </xf>
    <xf numFmtId="169" fontId="0" fillId="0" borderId="6" xfId="0" applyNumberFormat="1" applyBorder="1" applyAlignment="1" applyProtection="1">
      <alignment horizontal="center"/>
    </xf>
    <xf numFmtId="169" fontId="0" fillId="0" borderId="16" xfId="0" applyNumberFormat="1" applyBorder="1" applyAlignment="1" applyProtection="1">
      <alignment horizontal="center"/>
    </xf>
    <xf numFmtId="169" fontId="0" fillId="0" borderId="16" xfId="4" applyNumberFormat="1" applyFont="1" applyBorder="1" applyAlignment="1" applyProtection="1">
      <alignment horizontal="center"/>
    </xf>
    <xf numFmtId="169" fontId="0" fillId="0" borderId="6" xfId="4" applyNumberFormat="1" applyFont="1" applyBorder="1" applyAlignment="1" applyProtection="1">
      <alignment horizontal="center"/>
    </xf>
    <xf numFmtId="169" fontId="11" fillId="0" borderId="3" xfId="0" applyNumberFormat="1" applyFont="1" applyBorder="1" applyAlignment="1" applyProtection="1">
      <alignment horizontal="center"/>
    </xf>
    <xf numFmtId="0" fontId="11" fillId="0" borderId="6" xfId="0" applyFont="1" applyBorder="1" applyProtection="1"/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vertical="center"/>
    </xf>
    <xf numFmtId="0" fontId="13" fillId="0" borderId="12" xfId="0" applyFont="1" applyBorder="1" applyAlignment="1" applyProtection="1">
      <alignment vertical="center"/>
    </xf>
    <xf numFmtId="170" fontId="13" fillId="0" borderId="9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3" fontId="0" fillId="0" borderId="0" xfId="0" applyNumberFormat="1" applyBorder="1" applyProtection="1"/>
    <xf numFmtId="166" fontId="0" fillId="0" borderId="0" xfId="4" applyNumberFormat="1" applyFont="1" applyBorder="1" applyAlignment="1" applyProtection="1">
      <alignment horizontal="center"/>
    </xf>
    <xf numFmtId="171" fontId="0" fillId="0" borderId="0" xfId="3" applyNumberFormat="1" applyFont="1" applyBorder="1" applyAlignment="1" applyProtection="1">
      <alignment horizontal="center"/>
    </xf>
    <xf numFmtId="169" fontId="0" fillId="5" borderId="3" xfId="0" applyNumberFormat="1" applyFill="1" applyBorder="1" applyAlignment="1" applyProtection="1">
      <alignment horizontal="center"/>
      <protection locked="0"/>
    </xf>
    <xf numFmtId="169" fontId="11" fillId="0" borderId="0" xfId="0" applyNumberFormat="1" applyFont="1" applyBorder="1" applyAlignment="1" applyProtection="1">
      <alignment horizontal="center"/>
    </xf>
    <xf numFmtId="0" fontId="11" fillId="5" borderId="0" xfId="0" applyFont="1" applyFill="1" applyBorder="1" applyProtection="1">
      <protection locked="0"/>
    </xf>
    <xf numFmtId="0" fontId="14" fillId="5" borderId="0" xfId="0" applyFont="1" applyFill="1" applyBorder="1" applyProtection="1">
      <protection locked="0"/>
    </xf>
    <xf numFmtId="0" fontId="14" fillId="5" borderId="11" xfId="0" applyFont="1" applyFill="1" applyBorder="1" applyProtection="1">
      <protection locked="0"/>
    </xf>
    <xf numFmtId="169" fontId="11" fillId="5" borderId="3" xfId="0" applyNumberFormat="1" applyFont="1" applyFill="1" applyBorder="1" applyAlignment="1" applyProtection="1">
      <alignment horizontal="center"/>
      <protection locked="0"/>
    </xf>
    <xf numFmtId="169" fontId="11" fillId="5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0" fontId="13" fillId="0" borderId="0" xfId="0" applyFont="1" applyBorder="1" applyAlignment="1">
      <alignment horizontal="left"/>
    </xf>
    <xf numFmtId="0" fontId="0" fillId="5" borderId="0" xfId="0" applyFill="1" applyBorder="1" applyAlignment="1" applyProtection="1">
      <alignment horizontal="left"/>
      <protection locked="0"/>
    </xf>
    <xf numFmtId="172" fontId="0" fillId="5" borderId="3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1" fillId="0" borderId="0" xfId="0" applyFont="1" applyProtection="1"/>
    <xf numFmtId="0" fontId="17" fillId="0" borderId="0" xfId="5" applyFont="1" applyFill="1" applyBorder="1" applyProtection="1"/>
    <xf numFmtId="0" fontId="17" fillId="0" borderId="0" xfId="5" applyFont="1" applyBorder="1" applyProtection="1"/>
    <xf numFmtId="168" fontId="0" fillId="0" borderId="0" xfId="0" applyNumberFormat="1" applyProtection="1"/>
    <xf numFmtId="0" fontId="13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indent="2"/>
    </xf>
    <xf numFmtId="9" fontId="11" fillId="0" borderId="0" xfId="3" applyNumberFormat="1" applyFont="1" applyFill="1" applyBorder="1" applyAlignment="1" applyProtection="1">
      <alignment horizontal="center"/>
    </xf>
    <xf numFmtId="170" fontId="0" fillId="0" borderId="0" xfId="0" applyNumberFormat="1" applyProtection="1"/>
    <xf numFmtId="170" fontId="0" fillId="0" borderId="0" xfId="0" applyNumberFormat="1" applyBorder="1" applyProtection="1"/>
    <xf numFmtId="0" fontId="0" fillId="0" borderId="0" xfId="0" applyFill="1" applyBorder="1" applyAlignment="1" applyProtection="1">
      <alignment horizontal="left" indent="3"/>
    </xf>
    <xf numFmtId="184" fontId="0" fillId="0" borderId="0" xfId="0" applyNumberFormat="1" applyBorder="1" applyAlignment="1" applyProtection="1">
      <alignment horizontal="center"/>
    </xf>
    <xf numFmtId="9" fontId="13" fillId="0" borderId="0" xfId="3" applyNumberFormat="1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Protection="1"/>
    <xf numFmtId="168" fontId="13" fillId="0" borderId="3" xfId="0" applyNumberFormat="1" applyFont="1" applyBorder="1" applyAlignment="1" applyProtection="1">
      <alignment horizontal="center"/>
    </xf>
    <xf numFmtId="183" fontId="13" fillId="2" borderId="16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83" fontId="13" fillId="2" borderId="9" xfId="0" applyNumberFormat="1" applyFont="1" applyFill="1" applyBorder="1" applyAlignment="1" applyProtection="1">
      <alignment horizontal="center" vertical="center"/>
    </xf>
    <xf numFmtId="172" fontId="0" fillId="0" borderId="0" xfId="1" applyNumberFormat="1" applyFont="1" applyBorder="1" applyAlignment="1" applyProtection="1">
      <alignment horizontal="center"/>
    </xf>
    <xf numFmtId="169" fontId="13" fillId="0" borderId="0" xfId="1" applyNumberFormat="1" applyFont="1" applyBorder="1" applyAlignment="1" applyProtection="1">
      <alignment horizontal="center"/>
    </xf>
    <xf numFmtId="169" fontId="13" fillId="0" borderId="0" xfId="4" applyNumberFormat="1" applyFont="1" applyBorder="1" applyAlignment="1" applyProtection="1">
      <alignment horizontal="center"/>
    </xf>
    <xf numFmtId="9" fontId="0" fillId="0" borderId="0" xfId="3" applyFont="1" applyBorder="1" applyProtection="1"/>
    <xf numFmtId="0" fontId="13" fillId="0" borderId="0" xfId="0" applyFont="1" applyBorder="1" applyAlignment="1" applyProtection="1">
      <alignment vertical="center"/>
    </xf>
    <xf numFmtId="170" fontId="13" fillId="0" borderId="0" xfId="0" applyNumberFormat="1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172" fontId="13" fillId="0" borderId="3" xfId="0" applyNumberFormat="1" applyFont="1" applyBorder="1" applyAlignment="1" applyProtection="1">
      <alignment horizontal="center"/>
    </xf>
    <xf numFmtId="172" fontId="0" fillId="0" borderId="3" xfId="0" applyNumberFormat="1" applyBorder="1" applyAlignment="1" applyProtection="1">
      <alignment horizontal="center"/>
    </xf>
    <xf numFmtId="3" fontId="16" fillId="0" borderId="0" xfId="0" applyNumberFormat="1" applyFont="1" applyBorder="1" applyAlignment="1" applyProtection="1">
      <alignment horizontal="center"/>
    </xf>
    <xf numFmtId="3" fontId="16" fillId="0" borderId="3" xfId="0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8" fillId="0" borderId="0" xfId="5" applyFont="1" applyAlignment="1">
      <alignment horizontal="center"/>
    </xf>
    <xf numFmtId="168" fontId="0" fillId="5" borderId="3" xfId="0" applyNumberFormat="1" applyFill="1" applyBorder="1" applyAlignment="1" applyProtection="1">
      <alignment horizontal="center"/>
      <protection locked="0"/>
    </xf>
    <xf numFmtId="168" fontId="0" fillId="5" borderId="0" xfId="0" applyNumberFormat="1" applyFill="1" applyBorder="1" applyAlignment="1" applyProtection="1">
      <alignment horizontal="center"/>
      <protection locked="0"/>
    </xf>
    <xf numFmtId="0" fontId="14" fillId="5" borderId="0" xfId="0" applyFont="1" applyFill="1" applyBorder="1" applyAlignment="1" applyProtection="1">
      <alignment horizontal="left"/>
      <protection locked="0"/>
    </xf>
    <xf numFmtId="0" fontId="13" fillId="0" borderId="11" xfId="0" applyFont="1" applyBorder="1" applyAlignment="1"/>
    <xf numFmtId="0" fontId="11" fillId="0" borderId="0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0" fontId="13" fillId="0" borderId="8" xfId="0" applyFont="1" applyBorder="1" applyAlignment="1">
      <alignment horizontal="left" vertical="center" indent="1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16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4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166" fontId="14" fillId="5" borderId="3" xfId="0" applyNumberFormat="1" applyFont="1" applyFill="1" applyBorder="1" applyAlignment="1" applyProtection="1">
      <alignment horizontal="center" vertical="center"/>
      <protection locked="0"/>
    </xf>
    <xf numFmtId="166" fontId="14" fillId="5" borderId="16" xfId="0" applyNumberFormat="1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left" indent="1"/>
      <protection locked="0"/>
    </xf>
    <xf numFmtId="168" fontId="14" fillId="5" borderId="3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168" fontId="0" fillId="0" borderId="3" xfId="0" applyNumberFormat="1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166" fontId="0" fillId="0" borderId="0" xfId="4" applyNumberFormat="1" applyFont="1" applyProtection="1"/>
    <xf numFmtId="0" fontId="14" fillId="0" borderId="0" xfId="0" applyFont="1" applyFill="1" applyBorder="1" applyProtection="1"/>
    <xf numFmtId="166" fontId="0" fillId="0" borderId="0" xfId="4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0" borderId="0" xfId="0" applyNumberFormat="1"/>
    <xf numFmtId="166" fontId="0" fillId="0" borderId="0" xfId="0" applyNumberFormat="1"/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left" indent="1"/>
      <protection locked="0"/>
    </xf>
    <xf numFmtId="168" fontId="13" fillId="0" borderId="3" xfId="0" applyNumberFormat="1" applyFont="1" applyFill="1" applyBorder="1" applyAlignment="1" applyProtection="1">
      <alignment horizontal="center"/>
      <protection locked="0"/>
    </xf>
    <xf numFmtId="168" fontId="13" fillId="0" borderId="0" xfId="0" applyNumberFormat="1" applyFont="1" applyFill="1" applyBorder="1" applyAlignment="1" applyProtection="1">
      <alignment horizontal="center"/>
      <protection locked="0"/>
    </xf>
    <xf numFmtId="168" fontId="13" fillId="0" borderId="11" xfId="0" applyNumberFormat="1" applyFont="1" applyBorder="1" applyAlignment="1">
      <alignment horizontal="center"/>
    </xf>
    <xf numFmtId="168" fontId="13" fillId="0" borderId="4" xfId="0" applyNumberFormat="1" applyFont="1" applyFill="1" applyBorder="1" applyAlignment="1" applyProtection="1">
      <alignment horizontal="center"/>
      <protection locked="0"/>
    </xf>
    <xf numFmtId="0" fontId="11" fillId="5" borderId="0" xfId="0" applyFont="1" applyFill="1" applyBorder="1" applyAlignment="1" applyProtection="1">
      <alignment horizontal="left" indent="1"/>
      <protection locked="0"/>
    </xf>
    <xf numFmtId="10" fontId="13" fillId="0" borderId="0" xfId="3" applyNumberFormat="1" applyFont="1" applyAlignment="1">
      <alignment horizontal="center" vertical="center"/>
    </xf>
    <xf numFmtId="168" fontId="14" fillId="2" borderId="0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3" fontId="11" fillId="0" borderId="0" xfId="0" applyNumberFormat="1" applyFont="1" applyFill="1" applyBorder="1" applyAlignment="1" applyProtection="1">
      <alignment horizontal="left" indent="1"/>
    </xf>
    <xf numFmtId="173" fontId="11" fillId="2" borderId="0" xfId="0" applyNumberFormat="1" applyFont="1" applyFill="1" applyBorder="1" applyProtection="1"/>
    <xf numFmtId="173" fontId="13" fillId="0" borderId="11" xfId="0" applyNumberFormat="1" applyFont="1" applyFill="1" applyBorder="1" applyAlignment="1" applyProtection="1">
      <alignment horizontal="left" indent="1"/>
    </xf>
    <xf numFmtId="173" fontId="13" fillId="0" borderId="0" xfId="0" applyNumberFormat="1" applyFont="1" applyFill="1" applyBorder="1" applyAlignment="1" applyProtection="1">
      <alignment horizontal="left" indent="1"/>
    </xf>
    <xf numFmtId="10" fontId="14" fillId="2" borderId="10" xfId="3" applyNumberFormat="1" applyFont="1" applyFill="1" applyBorder="1" applyAlignment="1">
      <alignment vertical="center"/>
    </xf>
    <xf numFmtId="168" fontId="0" fillId="0" borderId="3" xfId="0" applyNumberFormat="1" applyFill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168" fontId="0" fillId="0" borderId="3" xfId="0" applyNumberFormat="1" applyBorder="1" applyAlignment="1" applyProtection="1">
      <alignment horizontal="center"/>
    </xf>
    <xf numFmtId="168" fontId="13" fillId="0" borderId="3" xfId="0" applyNumberFormat="1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/>
    </xf>
    <xf numFmtId="168" fontId="13" fillId="0" borderId="0" xfId="0" applyNumberFormat="1" applyFont="1" applyBorder="1" applyAlignment="1" applyProtection="1">
      <alignment horizontal="center" vertical="center"/>
    </xf>
    <xf numFmtId="172" fontId="0" fillId="0" borderId="3" xfId="0" applyNumberFormat="1" applyFill="1" applyBorder="1" applyAlignment="1" applyProtection="1">
      <alignment horizontal="center"/>
    </xf>
    <xf numFmtId="172" fontId="0" fillId="0" borderId="0" xfId="0" applyNumberFormat="1" applyFill="1" applyBorder="1" applyAlignment="1" applyProtection="1">
      <alignment horizontal="center"/>
    </xf>
    <xf numFmtId="189" fontId="13" fillId="0" borderId="0" xfId="0" applyNumberFormat="1" applyFont="1" applyFill="1" applyBorder="1" applyProtection="1"/>
    <xf numFmtId="189" fontId="0" fillId="0" borderId="0" xfId="0" applyNumberFormat="1" applyProtection="1"/>
    <xf numFmtId="189" fontId="0" fillId="0" borderId="0" xfId="0" applyNumberFormat="1" applyBorder="1" applyProtection="1"/>
    <xf numFmtId="0" fontId="24" fillId="0" borderId="0" xfId="0" applyFont="1" applyProtection="1"/>
    <xf numFmtId="0" fontId="13" fillId="0" borderId="0" xfId="2" applyFont="1" applyBorder="1" applyProtection="1"/>
    <xf numFmtId="9" fontId="0" fillId="0" borderId="0" xfId="0" applyNumberFormat="1" applyProtection="1"/>
    <xf numFmtId="0" fontId="14" fillId="0" borderId="0" xfId="2" applyFont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172" fontId="0" fillId="0" borderId="15" xfId="0" applyNumberFormat="1" applyBorder="1" applyProtection="1"/>
    <xf numFmtId="172" fontId="0" fillId="0" borderId="3" xfId="0" applyNumberFormat="1" applyBorder="1" applyProtection="1"/>
    <xf numFmtId="0" fontId="0" fillId="0" borderId="0" xfId="0" applyBorder="1" applyAlignment="1" applyProtection="1">
      <alignment horizontal="left" indent="1"/>
    </xf>
    <xf numFmtId="10" fontId="0" fillId="3" borderId="11" xfId="3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 indent="2"/>
    </xf>
    <xf numFmtId="10" fontId="13" fillId="0" borderId="11" xfId="0" applyNumberFormat="1" applyFont="1" applyBorder="1" applyAlignment="1" applyProtection="1">
      <alignment horizontal="center"/>
    </xf>
    <xf numFmtId="43" fontId="0" fillId="0" borderId="0" xfId="0" applyNumberFormat="1" applyProtection="1"/>
    <xf numFmtId="169" fontId="17" fillId="0" borderId="0" xfId="5" applyNumberFormat="1" applyFont="1" applyBorder="1" applyProtection="1"/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43" fontId="13" fillId="0" borderId="0" xfId="0" applyNumberFormat="1" applyFont="1" applyProtection="1"/>
    <xf numFmtId="0" fontId="13" fillId="0" borderId="0" xfId="0" applyFont="1" applyFill="1" applyProtection="1"/>
    <xf numFmtId="0" fontId="11" fillId="0" borderId="0" xfId="0" applyFont="1" applyFill="1" applyBorder="1" applyProtection="1"/>
    <xf numFmtId="0" fontId="13" fillId="0" borderId="6" xfId="0" applyFont="1" applyBorder="1" applyProtection="1"/>
    <xf numFmtId="0" fontId="11" fillId="2" borderId="0" xfId="0" applyFont="1" applyFill="1" applyProtection="1"/>
    <xf numFmtId="0" fontId="13" fillId="2" borderId="0" xfId="0" applyFont="1" applyFill="1" applyProtection="1"/>
    <xf numFmtId="0" fontId="17" fillId="2" borderId="0" xfId="0" applyFont="1" applyFill="1" applyProtection="1"/>
    <xf numFmtId="0" fontId="0" fillId="2" borderId="0" xfId="0" applyFill="1" applyProtection="1"/>
    <xf numFmtId="0" fontId="13" fillId="2" borderId="7" xfId="0" applyFont="1" applyFill="1" applyBorder="1" applyProtection="1"/>
    <xf numFmtId="0" fontId="13" fillId="2" borderId="4" xfId="0" applyFont="1" applyFill="1" applyBorder="1" applyProtection="1"/>
    <xf numFmtId="181" fontId="11" fillId="3" borderId="3" xfId="0" applyNumberFormat="1" applyFont="1" applyFill="1" applyBorder="1" applyAlignment="1" applyProtection="1">
      <alignment horizontal="center" vertical="center"/>
    </xf>
    <xf numFmtId="168" fontId="0" fillId="2" borderId="3" xfId="0" applyNumberFormat="1" applyFill="1" applyBorder="1" applyAlignment="1" applyProtection="1">
      <alignment horizontal="center"/>
    </xf>
    <xf numFmtId="0" fontId="13" fillId="2" borderId="2" xfId="0" applyFont="1" applyFill="1" applyBorder="1" applyProtection="1"/>
    <xf numFmtId="0" fontId="11" fillId="0" borderId="0" xfId="0" applyNumberFormat="1" applyFont="1" applyFill="1" applyBorder="1" applyAlignment="1" applyProtection="1">
      <alignment horizontal="left" vertical="center"/>
    </xf>
    <xf numFmtId="0" fontId="0" fillId="2" borderId="14" xfId="0" applyFill="1" applyBorder="1" applyProtection="1"/>
    <xf numFmtId="0" fontId="13" fillId="2" borderId="15" xfId="0" applyFont="1" applyFill="1" applyBorder="1" applyAlignment="1" applyProtection="1">
      <alignment vertical="center" wrapText="1"/>
    </xf>
    <xf numFmtId="167" fontId="13" fillId="2" borderId="1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left" vertical="center" indent="1"/>
    </xf>
    <xf numFmtId="174" fontId="11" fillId="0" borderId="3" xfId="6" applyNumberFormat="1" applyFont="1" applyFill="1" applyBorder="1" applyAlignment="1" applyProtection="1">
      <alignment horizontal="left" vertical="center"/>
    </xf>
    <xf numFmtId="168" fontId="13" fillId="0" borderId="3" xfId="0" applyNumberFormat="1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 wrapText="1"/>
    </xf>
    <xf numFmtId="0" fontId="12" fillId="2" borderId="0" xfId="0" applyFont="1" applyFill="1" applyProtection="1"/>
    <xf numFmtId="0" fontId="17" fillId="0" borderId="0" xfId="0" applyFont="1" applyFill="1" applyProtection="1"/>
    <xf numFmtId="0" fontId="13" fillId="2" borderId="1" xfId="0" applyFont="1" applyFill="1" applyBorder="1" applyProtection="1"/>
    <xf numFmtId="0" fontId="0" fillId="2" borderId="2" xfId="0" applyFill="1" applyBorder="1" applyProtection="1"/>
    <xf numFmtId="0" fontId="0" fillId="2" borderId="0" xfId="0" applyFill="1" applyBorder="1" applyProtection="1"/>
    <xf numFmtId="0" fontId="11" fillId="2" borderId="0" xfId="0" applyFont="1" applyFill="1" applyBorder="1" applyProtection="1"/>
    <xf numFmtId="0" fontId="13" fillId="2" borderId="0" xfId="0" applyFont="1" applyFill="1" applyBorder="1" applyProtection="1"/>
    <xf numFmtId="172" fontId="0" fillId="2" borderId="3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2"/>
    </xf>
    <xf numFmtId="0" fontId="13" fillId="2" borderId="6" xfId="0" applyFont="1" applyFill="1" applyBorder="1" applyProtection="1"/>
    <xf numFmtId="173" fontId="13" fillId="0" borderId="6" xfId="0" applyNumberFormat="1" applyFont="1" applyFill="1" applyBorder="1" applyAlignment="1" applyProtection="1">
      <alignment horizontal="left" indent="1"/>
    </xf>
    <xf numFmtId="173" fontId="0" fillId="2" borderId="0" xfId="0" applyNumberFormat="1" applyFill="1" applyBorder="1" applyProtection="1"/>
    <xf numFmtId="173" fontId="11" fillId="2" borderId="0" xfId="0" applyNumberFormat="1" applyFont="1" applyFill="1" applyBorder="1" applyAlignment="1" applyProtection="1">
      <alignment horizontal="left" indent="1"/>
    </xf>
    <xf numFmtId="173" fontId="13" fillId="2" borderId="0" xfId="0" applyNumberFormat="1" applyFont="1" applyFill="1" applyBorder="1" applyAlignment="1" applyProtection="1">
      <alignment horizontal="center"/>
    </xf>
    <xf numFmtId="173" fontId="13" fillId="2" borderId="11" xfId="0" applyNumberFormat="1" applyFont="1" applyFill="1" applyBorder="1" applyAlignment="1" applyProtection="1">
      <alignment horizontal="center"/>
    </xf>
    <xf numFmtId="173" fontId="11" fillId="2" borderId="0" xfId="0" applyNumberFormat="1" applyFont="1" applyFill="1" applyBorder="1" applyAlignment="1" applyProtection="1">
      <alignment horizontal="center"/>
    </xf>
    <xf numFmtId="0" fontId="11" fillId="2" borderId="6" xfId="0" applyFont="1" applyFill="1" applyBorder="1" applyProtection="1"/>
    <xf numFmtId="173" fontId="11" fillId="2" borderId="6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left" vertical="center" indent="1"/>
    </xf>
    <xf numFmtId="0" fontId="11" fillId="0" borderId="14" xfId="0" applyNumberFormat="1" applyFont="1" applyFill="1" applyBorder="1" applyAlignment="1" applyProtection="1">
      <alignment horizontal="left" vertical="center" indent="1"/>
    </xf>
    <xf numFmtId="174" fontId="11" fillId="0" borderId="15" xfId="6" applyNumberFormat="1" applyFont="1" applyFill="1" applyBorder="1" applyAlignment="1" applyProtection="1">
      <alignment horizontal="left" vertical="center"/>
    </xf>
    <xf numFmtId="172" fontId="13" fillId="0" borderId="1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indent="2"/>
    </xf>
    <xf numFmtId="181" fontId="1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horizontal="left" vertical="center" wrapText="1" indent="1"/>
    </xf>
    <xf numFmtId="0" fontId="13" fillId="0" borderId="10" xfId="0" applyNumberFormat="1" applyFont="1" applyFill="1" applyBorder="1" applyAlignment="1" applyProtection="1">
      <alignment horizontal="left" vertical="center" wrapText="1" indent="1"/>
    </xf>
    <xf numFmtId="172" fontId="0" fillId="2" borderId="9" xfId="0" applyNumberForma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72" fontId="0" fillId="2" borderId="0" xfId="0" applyNumberFormat="1" applyFill="1" applyBorder="1" applyAlignment="1" applyProtection="1">
      <alignment horizontal="center"/>
    </xf>
    <xf numFmtId="172" fontId="13" fillId="2" borderId="0" xfId="0" applyNumberFormat="1" applyFont="1" applyFill="1" applyBorder="1" applyAlignment="1" applyProtection="1">
      <alignment horizontal="center"/>
    </xf>
    <xf numFmtId="172" fontId="13" fillId="2" borderId="0" xfId="0" applyNumberFormat="1" applyFont="1" applyFill="1" applyAlignment="1" applyProtection="1">
      <alignment horizontal="center"/>
    </xf>
    <xf numFmtId="178" fontId="0" fillId="0" borderId="0" xfId="0" applyNumberFormat="1" applyProtection="1"/>
    <xf numFmtId="178" fontId="13" fillId="0" borderId="0" xfId="0" applyNumberFormat="1" applyFont="1" applyProtection="1"/>
    <xf numFmtId="169" fontId="0" fillId="0" borderId="0" xfId="0" applyNumberFormat="1" applyProtection="1"/>
    <xf numFmtId="0" fontId="13" fillId="2" borderId="10" xfId="0" applyFont="1" applyFill="1" applyBorder="1" applyAlignment="1">
      <alignment horizontal="center" vertical="center"/>
    </xf>
    <xf numFmtId="168" fontId="13" fillId="0" borderId="10" xfId="0" applyNumberFormat="1" applyFont="1" applyBorder="1" applyAlignment="1">
      <alignment horizontal="center" vertical="center"/>
    </xf>
    <xf numFmtId="165" fontId="0" fillId="0" borderId="0" xfId="4" applyFont="1" applyProtection="1"/>
    <xf numFmtId="172" fontId="0" fillId="0" borderId="0" xfId="0" applyNumberFormat="1" applyProtection="1"/>
    <xf numFmtId="169" fontId="0" fillId="2" borderId="0" xfId="0" applyNumberFormat="1" applyFill="1" applyBorder="1" applyAlignment="1">
      <alignment horizontal="center"/>
    </xf>
    <xf numFmtId="169" fontId="13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169" fontId="13" fillId="2" borderId="0" xfId="4" applyNumberFormat="1" applyFont="1" applyFill="1" applyBorder="1" applyAlignment="1">
      <alignment horizontal="center"/>
    </xf>
    <xf numFmtId="171" fontId="0" fillId="0" borderId="0" xfId="3" applyNumberFormat="1" applyFont="1" applyProtection="1"/>
    <xf numFmtId="166" fontId="0" fillId="0" borderId="3" xfId="4" applyNumberFormat="1" applyFont="1" applyBorder="1" applyAlignment="1" applyProtection="1">
      <alignment horizontal="center"/>
    </xf>
    <xf numFmtId="166" fontId="0" fillId="0" borderId="3" xfId="0" applyNumberFormat="1" applyBorder="1" applyAlignment="1" applyProtection="1">
      <alignment horizontal="center"/>
    </xf>
    <xf numFmtId="169" fontId="0" fillId="0" borderId="3" xfId="0" applyNumberForma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center"/>
    </xf>
    <xf numFmtId="1" fontId="11" fillId="3" borderId="11" xfId="0" applyNumberFormat="1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172" fontId="0" fillId="6" borderId="3" xfId="0" applyNumberFormat="1" applyFill="1" applyBorder="1" applyAlignment="1" applyProtection="1">
      <alignment horizontal="center"/>
    </xf>
    <xf numFmtId="168" fontId="0" fillId="6" borderId="3" xfId="0" applyNumberFormat="1" applyFill="1" applyBorder="1" applyAlignment="1" applyProtection="1">
      <alignment horizontal="center"/>
    </xf>
    <xf numFmtId="0" fontId="0" fillId="2" borderId="11" xfId="0" applyFill="1" applyBorder="1"/>
    <xf numFmtId="0" fontId="21" fillId="2" borderId="0" xfId="0" applyFont="1" applyFill="1" applyBorder="1"/>
    <xf numFmtId="166" fontId="0" fillId="0" borderId="0" xfId="0" applyNumberFormat="1" applyAlignment="1">
      <alignment horizontal="right"/>
    </xf>
    <xf numFmtId="168" fontId="11" fillId="2" borderId="3" xfId="4" applyNumberFormat="1" applyFont="1" applyFill="1" applyBorder="1" applyAlignment="1">
      <alignment horizontal="center"/>
    </xf>
    <xf numFmtId="168" fontId="13" fillId="2" borderId="3" xfId="4" applyNumberFormat="1" applyFont="1" applyFill="1" applyBorder="1" applyAlignment="1">
      <alignment horizontal="center"/>
    </xf>
    <xf numFmtId="168" fontId="13" fillId="0" borderId="11" xfId="0" applyNumberFormat="1" applyFont="1" applyBorder="1" applyAlignment="1" applyProtection="1">
      <alignment horizontal="center"/>
    </xf>
    <xf numFmtId="168" fontId="14" fillId="0" borderId="3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0" fillId="3" borderId="3" xfId="0" applyNumberFormat="1" applyFill="1" applyBorder="1" applyAlignment="1" applyProtection="1">
      <alignment horizontal="center"/>
    </xf>
    <xf numFmtId="168" fontId="0" fillId="0" borderId="16" xfId="0" applyNumberFormat="1" applyBorder="1" applyAlignment="1" applyProtection="1">
      <alignment horizontal="center"/>
    </xf>
    <xf numFmtId="168" fontId="0" fillId="0" borderId="6" xfId="0" applyNumberFormat="1" applyBorder="1" applyAlignment="1" applyProtection="1">
      <alignment horizontal="center"/>
    </xf>
    <xf numFmtId="168" fontId="0" fillId="0" borderId="12" xfId="0" applyNumberFormat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/>
    </xf>
    <xf numFmtId="168" fontId="0" fillId="0" borderId="14" xfId="0" applyNumberFormat="1" applyBorder="1" applyAlignment="1" applyProtection="1">
      <alignment horizontal="center"/>
    </xf>
    <xf numFmtId="168" fontId="0" fillId="0" borderId="3" xfId="0" applyNumberFormat="1" applyBorder="1" applyProtection="1"/>
    <xf numFmtId="168" fontId="0" fillId="0" borderId="15" xfId="0" applyNumberFormat="1" applyBorder="1" applyProtection="1"/>
    <xf numFmtId="168" fontId="0" fillId="0" borderId="16" xfId="0" applyNumberFormat="1" applyBorder="1" applyProtection="1"/>
    <xf numFmtId="168" fontId="13" fillId="0" borderId="3" xfId="0" applyNumberFormat="1" applyFont="1" applyBorder="1" applyProtection="1"/>
    <xf numFmtId="168" fontId="13" fillId="2" borderId="9" xfId="0" applyNumberFormat="1" applyFont="1" applyFill="1" applyBorder="1" applyAlignment="1" applyProtection="1">
      <alignment horizontal="center" vertical="center"/>
    </xf>
    <xf numFmtId="178" fontId="0" fillId="2" borderId="3" xfId="4" applyNumberFormat="1" applyFont="1" applyFill="1" applyBorder="1" applyAlignment="1" applyProtection="1">
      <alignment horizontal="center"/>
    </xf>
    <xf numFmtId="178" fontId="13" fillId="2" borderId="3" xfId="4" applyNumberFormat="1" applyFont="1" applyFill="1" applyBorder="1" applyAlignment="1" applyProtection="1">
      <alignment horizontal="center"/>
    </xf>
    <xf numFmtId="178" fontId="0" fillId="5" borderId="3" xfId="4" applyNumberFormat="1" applyFont="1" applyFill="1" applyBorder="1" applyAlignment="1" applyProtection="1">
      <alignment horizontal="center"/>
      <protection locked="0"/>
    </xf>
    <xf numFmtId="178" fontId="0" fillId="5" borderId="3" xfId="0" applyNumberFormat="1" applyFill="1" applyBorder="1" applyAlignment="1" applyProtection="1">
      <alignment horizontal="center"/>
      <protection locked="0"/>
    </xf>
    <xf numFmtId="178" fontId="13" fillId="5" borderId="3" xfId="0" applyNumberFormat="1" applyFont="1" applyFill="1" applyBorder="1" applyAlignment="1" applyProtection="1">
      <alignment horizontal="center"/>
      <protection locked="0"/>
    </xf>
    <xf numFmtId="178" fontId="13" fillId="5" borderId="3" xfId="4" applyNumberFormat="1" applyFont="1" applyFill="1" applyBorder="1" applyAlignment="1" applyProtection="1">
      <alignment horizontal="center"/>
      <protection locked="0"/>
    </xf>
    <xf numFmtId="178" fontId="13" fillId="0" borderId="16" xfId="4" applyNumberFormat="1" applyFont="1" applyFill="1" applyBorder="1" applyAlignment="1" applyProtection="1">
      <alignment horizontal="center"/>
    </xf>
    <xf numFmtId="178" fontId="0" fillId="2" borderId="16" xfId="4" applyNumberFormat="1" applyFont="1" applyFill="1" applyBorder="1" applyAlignment="1" applyProtection="1">
      <alignment horizontal="center"/>
    </xf>
    <xf numFmtId="168" fontId="13" fillId="2" borderId="3" xfId="4" applyNumberFormat="1" applyFont="1" applyFill="1" applyBorder="1" applyAlignment="1" applyProtection="1">
      <alignment horizontal="center"/>
    </xf>
    <xf numFmtId="168" fontId="13" fillId="5" borderId="3" xfId="0" applyNumberFormat="1" applyFont="1" applyFill="1" applyBorder="1" applyAlignment="1" applyProtection="1">
      <alignment horizontal="center"/>
      <protection locked="0"/>
    </xf>
    <xf numFmtId="168" fontId="13" fillId="5" borderId="3" xfId="4" applyNumberFormat="1" applyFont="1" applyFill="1" applyBorder="1" applyAlignment="1" applyProtection="1">
      <alignment horizontal="center"/>
      <protection locked="0"/>
    </xf>
    <xf numFmtId="168" fontId="13" fillId="0" borderId="3" xfId="4" applyNumberFormat="1" applyFont="1" applyFill="1" applyBorder="1" applyAlignment="1" applyProtection="1">
      <alignment horizontal="center"/>
    </xf>
    <xf numFmtId="168" fontId="13" fillId="3" borderId="3" xfId="4" applyNumberFormat="1" applyFont="1" applyFill="1" applyBorder="1" applyAlignment="1" applyProtection="1">
      <alignment horizontal="center"/>
    </xf>
    <xf numFmtId="168" fontId="13" fillId="0" borderId="16" xfId="4" applyNumberFormat="1" applyFont="1" applyFill="1" applyBorder="1" applyAlignment="1" applyProtection="1">
      <alignment horizontal="center"/>
    </xf>
    <xf numFmtId="168" fontId="0" fillId="5" borderId="11" xfId="0" applyNumberFormat="1" applyFill="1" applyBorder="1" applyAlignment="1" applyProtection="1">
      <alignment horizontal="center"/>
      <protection locked="0"/>
    </xf>
    <xf numFmtId="3" fontId="16" fillId="0" borderId="4" xfId="0" applyNumberFormat="1" applyFont="1" applyBorder="1" applyAlignment="1" applyProtection="1">
      <alignment horizontal="center"/>
    </xf>
    <xf numFmtId="168" fontId="13" fillId="0" borderId="4" xfId="0" applyNumberFormat="1" applyFont="1" applyBorder="1" applyAlignment="1" applyProtection="1">
      <alignment horizontal="center"/>
    </xf>
    <xf numFmtId="168" fontId="0" fillId="5" borderId="4" xfId="0" applyNumberFormat="1" applyFill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</xf>
    <xf numFmtId="181" fontId="11" fillId="0" borderId="0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/>
    </xf>
    <xf numFmtId="172" fontId="0" fillId="6" borderId="11" xfId="0" applyNumberFormat="1" applyFill="1" applyBorder="1" applyAlignment="1" applyProtection="1">
      <alignment horizontal="center"/>
    </xf>
    <xf numFmtId="172" fontId="0" fillId="0" borderId="11" xfId="0" applyNumberFormat="1" applyFill="1" applyBorder="1" applyAlignment="1" applyProtection="1">
      <alignment horizontal="center"/>
    </xf>
    <xf numFmtId="167" fontId="13" fillId="2" borderId="14" xfId="0" applyNumberFormat="1" applyFont="1" applyFill="1" applyBorder="1" applyAlignment="1" applyProtection="1">
      <alignment horizontal="center" vertical="center"/>
    </xf>
    <xf numFmtId="168" fontId="13" fillId="0" borderId="11" xfId="0" applyNumberFormat="1" applyFont="1" applyFill="1" applyBorder="1" applyAlignment="1" applyProtection="1">
      <alignment horizontal="center" vertical="center"/>
    </xf>
    <xf numFmtId="168" fontId="0" fillId="6" borderId="11" xfId="0" applyNumberFormat="1" applyFill="1" applyBorder="1" applyAlignment="1" applyProtection="1">
      <alignment horizontal="center"/>
    </xf>
    <xf numFmtId="0" fontId="0" fillId="0" borderId="0" xfId="0" applyFill="1" applyBorder="1"/>
    <xf numFmtId="0" fontId="0" fillId="0" borderId="0" xfId="0" applyBorder="1" applyAlignment="1" applyProtection="1">
      <alignment horizontal="centerContinuous"/>
    </xf>
    <xf numFmtId="0" fontId="11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9" fontId="13" fillId="0" borderId="4" xfId="0" applyNumberFormat="1" applyFont="1" applyBorder="1" applyAlignment="1" applyProtection="1">
      <alignment horizontal="center"/>
    </xf>
    <xf numFmtId="169" fontId="0" fillId="0" borderId="4" xfId="0" applyNumberFormat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169" fontId="0" fillId="0" borderId="4" xfId="1" applyNumberFormat="1" applyFont="1" applyBorder="1" applyAlignment="1" applyProtection="1">
      <alignment horizontal="center"/>
    </xf>
    <xf numFmtId="166" fontId="0" fillId="0" borderId="4" xfId="4" applyNumberFormat="1" applyFont="1" applyBorder="1" applyAlignment="1" applyProtection="1">
      <alignment horizontal="center"/>
    </xf>
    <xf numFmtId="166" fontId="0" fillId="0" borderId="5" xfId="4" applyNumberFormat="1" applyFont="1" applyBorder="1" applyAlignment="1" applyProtection="1">
      <alignment horizontal="center"/>
    </xf>
    <xf numFmtId="166" fontId="0" fillId="0" borderId="1" xfId="4" applyNumberFormat="1" applyFont="1" applyBorder="1" applyAlignment="1" applyProtection="1">
      <alignment horizontal="center"/>
    </xf>
    <xf numFmtId="169" fontId="0" fillId="0" borderId="5" xfId="4" applyNumberFormat="1" applyFont="1" applyBorder="1" applyAlignment="1" applyProtection="1">
      <alignment horizontal="center"/>
    </xf>
    <xf numFmtId="1" fontId="11" fillId="3" borderId="3" xfId="0" applyNumberFormat="1" applyFont="1" applyFill="1" applyBorder="1" applyAlignment="1" applyProtection="1">
      <alignment horizontal="right" indent="1"/>
    </xf>
    <xf numFmtId="43" fontId="0" fillId="2" borderId="0" xfId="0" applyNumberFormat="1" applyFill="1" applyBorder="1" applyAlignment="1" applyProtection="1">
      <alignment horizontal="center"/>
    </xf>
    <xf numFmtId="186" fontId="0" fillId="2" borderId="0" xfId="0" applyNumberFormat="1" applyFill="1" applyBorder="1" applyAlignment="1" applyProtection="1">
      <alignment horizontal="center"/>
    </xf>
    <xf numFmtId="0" fontId="29" fillId="0" borderId="0" xfId="11" applyFont="1" applyBorder="1" applyAlignment="1" applyProtection="1">
      <alignment horizontal="left" indent="2"/>
    </xf>
    <xf numFmtId="0" fontId="13" fillId="0" borderId="4" xfId="0" applyFont="1" applyBorder="1"/>
    <xf numFmtId="0" fontId="14" fillId="0" borderId="11" xfId="0" applyFont="1" applyBorder="1" applyAlignment="1">
      <alignment horizontal="center"/>
    </xf>
    <xf numFmtId="0" fontId="14" fillId="0" borderId="4" xfId="0" applyFont="1" applyBorder="1"/>
    <xf numFmtId="0" fontId="14" fillId="5" borderId="11" xfId="0" applyFont="1" applyFill="1" applyBorder="1" applyAlignment="1" applyProtection="1">
      <alignment horizontal="left" indent="1"/>
      <protection locked="0"/>
    </xf>
    <xf numFmtId="0" fontId="13" fillId="0" borderId="10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4" xfId="0" applyFont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 applyAlignment="1">
      <alignment horizontal="center"/>
    </xf>
    <xf numFmtId="178" fontId="11" fillId="0" borderId="0" xfId="6" applyNumberFormat="1" applyFont="1" applyFill="1" applyBorder="1" applyAlignment="1">
      <alignment horizontal="right" vertical="center"/>
    </xf>
    <xf numFmtId="174" fontId="11" fillId="0" borderId="0" xfId="6" applyNumberFormat="1" applyFont="1" applyFill="1" applyBorder="1" applyAlignment="1">
      <alignment horizontal="right" vertical="center"/>
    </xf>
    <xf numFmtId="171" fontId="21" fillId="0" borderId="3" xfId="3" applyNumberFormat="1" applyFont="1" applyBorder="1" applyAlignment="1">
      <alignment horizontal="right"/>
    </xf>
    <xf numFmtId="177" fontId="13" fillId="0" borderId="0" xfId="5" applyNumberFormat="1" applyFont="1"/>
    <xf numFmtId="168" fontId="0" fillId="3" borderId="11" xfId="0" applyNumberFormat="1" applyFill="1" applyBorder="1" applyAlignment="1" applyProtection="1">
      <alignment horizontal="center"/>
    </xf>
    <xf numFmtId="172" fontId="0" fillId="0" borderId="16" xfId="0" applyNumberFormat="1" applyBorder="1" applyAlignment="1" applyProtection="1">
      <alignment horizontal="center"/>
    </xf>
    <xf numFmtId="168" fontId="0" fillId="0" borderId="11" xfId="0" applyNumberFormat="1" applyBorder="1" applyAlignment="1" applyProtection="1">
      <alignment horizontal="center"/>
    </xf>
    <xf numFmtId="0" fontId="15" fillId="2" borderId="8" xfId="0" applyFont="1" applyFill="1" applyBorder="1" applyProtection="1"/>
    <xf numFmtId="167" fontId="13" fillId="2" borderId="8" xfId="0" applyNumberFormat="1" applyFont="1" applyFill="1" applyBorder="1" applyAlignment="1" applyProtection="1">
      <alignment horizontal="center" vertical="center"/>
    </xf>
    <xf numFmtId="167" fontId="13" fillId="2" borderId="10" xfId="0" applyNumberFormat="1" applyFont="1" applyFill="1" applyBorder="1" applyAlignment="1" applyProtection="1">
      <alignment horizontal="center" vertical="center"/>
    </xf>
    <xf numFmtId="0" fontId="13" fillId="0" borderId="5" xfId="0" applyFont="1" applyBorder="1" applyProtection="1"/>
    <xf numFmtId="168" fontId="14" fillId="0" borderId="16" xfId="0" applyNumberFormat="1" applyFont="1" applyBorder="1" applyAlignment="1" applyProtection="1">
      <alignment horizontal="center"/>
    </xf>
    <xf numFmtId="168" fontId="14" fillId="0" borderId="6" xfId="0" applyNumberFormat="1" applyFont="1" applyBorder="1" applyAlignment="1" applyProtection="1">
      <alignment horizontal="center"/>
    </xf>
    <xf numFmtId="168" fontId="14" fillId="0" borderId="12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/>
    </xf>
    <xf numFmtId="167" fontId="13" fillId="2" borderId="16" xfId="0" applyNumberFormat="1" applyFont="1" applyFill="1" applyBorder="1" applyAlignment="1" applyProtection="1">
      <alignment horizontal="center" vertical="center"/>
    </xf>
    <xf numFmtId="172" fontId="0" fillId="0" borderId="11" xfId="0" applyNumberFormat="1" applyBorder="1" applyAlignment="1" applyProtection="1">
      <alignment horizontal="center"/>
    </xf>
    <xf numFmtId="171" fontId="13" fillId="0" borderId="4" xfId="3" applyNumberFormat="1" applyFont="1" applyBorder="1" applyAlignment="1" applyProtection="1">
      <alignment horizontal="center"/>
    </xf>
    <xf numFmtId="171" fontId="13" fillId="0" borderId="0" xfId="3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indent="2"/>
    </xf>
    <xf numFmtId="0" fontId="13" fillId="0" borderId="2" xfId="0" applyFont="1" applyBorder="1" applyAlignment="1" applyProtection="1">
      <alignment horizontal="center"/>
    </xf>
    <xf numFmtId="172" fontId="13" fillId="0" borderId="15" xfId="0" applyNumberFormat="1" applyFont="1" applyBorder="1" applyAlignment="1" applyProtection="1">
      <alignment horizontal="center"/>
    </xf>
    <xf numFmtId="172" fontId="13" fillId="0" borderId="14" xfId="0" applyNumberFormat="1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 indent="2"/>
    </xf>
    <xf numFmtId="0" fontId="13" fillId="0" borderId="6" xfId="0" applyFont="1" applyBorder="1" applyAlignment="1" applyProtection="1">
      <alignment horizontal="center"/>
    </xf>
    <xf numFmtId="172" fontId="13" fillId="0" borderId="16" xfId="0" applyNumberFormat="1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Continuous" wrapText="1"/>
    </xf>
    <xf numFmtId="172" fontId="0" fillId="0" borderId="15" xfId="0" applyNumberForma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Continuous" vertical="center" wrapText="1"/>
    </xf>
    <xf numFmtId="0" fontId="0" fillId="0" borderId="14" xfId="0" applyBorder="1" applyAlignment="1" applyProtection="1">
      <alignment horizontal="centerContinuous" wrapText="1"/>
    </xf>
    <xf numFmtId="0" fontId="13" fillId="0" borderId="4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vertical="center"/>
    </xf>
    <xf numFmtId="0" fontId="13" fillId="0" borderId="8" xfId="0" applyFont="1" applyBorder="1" applyProtection="1"/>
    <xf numFmtId="166" fontId="13" fillId="0" borderId="8" xfId="0" applyNumberFormat="1" applyFont="1" applyBorder="1" applyAlignment="1" applyProtection="1">
      <alignment horizontal="center"/>
    </xf>
    <xf numFmtId="168" fontId="13" fillId="0" borderId="9" xfId="0" applyNumberFormat="1" applyFont="1" applyBorder="1" applyAlignment="1" applyProtection="1">
      <alignment horizontal="center" vertical="center"/>
    </xf>
    <xf numFmtId="168" fontId="13" fillId="0" borderId="7" xfId="0" applyNumberFormat="1" applyFont="1" applyBorder="1" applyAlignment="1" applyProtection="1">
      <alignment horizontal="center" vertical="center"/>
    </xf>
    <xf numFmtId="168" fontId="13" fillId="0" borderId="10" xfId="0" applyNumberFormat="1" applyFont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/>
    </xf>
    <xf numFmtId="168" fontId="16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Fill="1" applyBorder="1" applyAlignment="1" applyProtection="1">
      <alignment horizontal="left" vertical="center"/>
    </xf>
    <xf numFmtId="0" fontId="13" fillId="2" borderId="5" xfId="0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indent="2"/>
    </xf>
    <xf numFmtId="0" fontId="11" fillId="0" borderId="12" xfId="0" applyFont="1" applyBorder="1" applyProtection="1"/>
    <xf numFmtId="181" fontId="11" fillId="0" borderId="16" xfId="0" applyNumberFormat="1" applyFont="1" applyFill="1" applyBorder="1" applyAlignment="1" applyProtection="1">
      <alignment horizontal="center" vertical="center"/>
    </xf>
    <xf numFmtId="172" fontId="0" fillId="0" borderId="16" xfId="0" applyNumberFormat="1" applyFill="1" applyBorder="1" applyAlignment="1" applyProtection="1">
      <alignment horizontal="center"/>
    </xf>
    <xf numFmtId="172" fontId="0" fillId="0" borderId="12" xfId="0" applyNumberFormat="1" applyFill="1" applyBorder="1" applyAlignment="1" applyProtection="1">
      <alignment horizontal="center"/>
    </xf>
    <xf numFmtId="3" fontId="16" fillId="0" borderId="11" xfId="0" applyNumberFormat="1" applyFont="1" applyBorder="1" applyAlignment="1" applyProtection="1">
      <alignment horizontal="center"/>
    </xf>
    <xf numFmtId="0" fontId="13" fillId="0" borderId="7" xfId="0" applyFont="1" applyBorder="1" applyAlignment="1" applyProtection="1">
      <alignment horizontal="left" indent="1"/>
    </xf>
    <xf numFmtId="0" fontId="13" fillId="0" borderId="8" xfId="0" applyFont="1" applyBorder="1" applyAlignment="1" applyProtection="1">
      <alignment horizontal="center"/>
    </xf>
    <xf numFmtId="166" fontId="13" fillId="0" borderId="10" xfId="0" applyNumberFormat="1" applyFont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Protection="1"/>
    <xf numFmtId="168" fontId="13" fillId="2" borderId="3" xfId="0" applyNumberFormat="1" applyFont="1" applyFill="1" applyBorder="1" applyAlignment="1" applyProtection="1">
      <alignment horizontal="center"/>
    </xf>
    <xf numFmtId="168" fontId="13" fillId="0" borderId="16" xfId="0" applyNumberFormat="1" applyFont="1" applyFill="1" applyBorder="1" applyAlignment="1" applyProtection="1">
      <alignment horizontal="center"/>
    </xf>
    <xf numFmtId="178" fontId="0" fillId="2" borderId="3" xfId="0" applyNumberFormat="1" applyFill="1" applyBorder="1" applyAlignment="1" applyProtection="1">
      <alignment horizontal="center"/>
    </xf>
    <xf numFmtId="178" fontId="13" fillId="2" borderId="3" xfId="0" applyNumberFormat="1" applyFont="1" applyFill="1" applyBorder="1" applyAlignment="1" applyProtection="1">
      <alignment horizontal="center"/>
    </xf>
    <xf numFmtId="178" fontId="13" fillId="0" borderId="16" xfId="0" applyNumberFormat="1" applyFont="1" applyFill="1" applyBorder="1" applyAlignment="1" applyProtection="1">
      <alignment horizontal="center"/>
    </xf>
    <xf numFmtId="0" fontId="11" fillId="2" borderId="5" xfId="0" applyFont="1" applyFill="1" applyBorder="1" applyProtection="1"/>
    <xf numFmtId="178" fontId="0" fillId="2" borderId="16" xfId="0" applyNumberForma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Protection="1"/>
    <xf numFmtId="178" fontId="13" fillId="2" borderId="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/>
    </xf>
    <xf numFmtId="167" fontId="13" fillId="2" borderId="10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8" fontId="0" fillId="0" borderId="11" xfId="0" applyNumberFormat="1" applyFill="1" applyBorder="1" applyAlignment="1" applyProtection="1">
      <alignment horizontal="center"/>
      <protection locked="0"/>
    </xf>
    <xf numFmtId="168" fontId="13" fillId="0" borderId="11" xfId="0" applyNumberFormat="1" applyFont="1" applyFill="1" applyBorder="1" applyAlignment="1" applyProtection="1">
      <alignment horizontal="center"/>
      <protection locked="0"/>
    </xf>
    <xf numFmtId="0" fontId="13" fillId="2" borderId="8" xfId="0" applyFont="1" applyFill="1" applyBorder="1"/>
    <xf numFmtId="0" fontId="13" fillId="2" borderId="1" xfId="0" applyFont="1" applyFill="1" applyBorder="1"/>
    <xf numFmtId="0" fontId="13" fillId="2" borderId="4" xfId="0" applyFont="1" applyFill="1" applyBorder="1"/>
    <xf numFmtId="0" fontId="15" fillId="2" borderId="4" xfId="0" applyFont="1" applyFill="1" applyBorder="1"/>
    <xf numFmtId="0" fontId="11" fillId="2" borderId="4" xfId="0" applyFont="1" applyFill="1" applyBorder="1"/>
    <xf numFmtId="0" fontId="14" fillId="2" borderId="4" xfId="0" applyFont="1" applyFill="1" applyBorder="1"/>
    <xf numFmtId="0" fontId="13" fillId="2" borderId="1" xfId="0" applyFont="1" applyFill="1" applyBorder="1" applyAlignment="1">
      <alignment vertical="center"/>
    </xf>
    <xf numFmtId="0" fontId="15" fillId="0" borderId="4" xfId="0" applyFont="1" applyBorder="1"/>
    <xf numFmtId="0" fontId="15" fillId="0" borderId="5" xfId="0" applyFont="1" applyBorder="1"/>
    <xf numFmtId="168" fontId="0" fillId="2" borderId="16" xfId="0" applyNumberFormat="1" applyFill="1" applyBorder="1" applyAlignment="1">
      <alignment horizontal="center"/>
    </xf>
    <xf numFmtId="0" fontId="11" fillId="2" borderId="7" xfId="0" applyFont="1" applyFill="1" applyBorder="1"/>
    <xf numFmtId="0" fontId="0" fillId="0" borderId="8" xfId="0" applyBorder="1"/>
    <xf numFmtId="0" fontId="0" fillId="0" borderId="10" xfId="0" applyBorder="1"/>
    <xf numFmtId="0" fontId="15" fillId="0" borderId="2" xfId="0" applyFont="1" applyBorder="1"/>
    <xf numFmtId="0" fontId="13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6" xfId="0" applyFont="1" applyBorder="1"/>
    <xf numFmtId="0" fontId="13" fillId="0" borderId="6" xfId="0" applyFont="1" applyBorder="1"/>
    <xf numFmtId="0" fontId="0" fillId="0" borderId="6" xfId="0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8" fontId="13" fillId="0" borderId="3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vertical="top"/>
    </xf>
    <xf numFmtId="0" fontId="14" fillId="2" borderId="0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168" fontId="0" fillId="2" borderId="3" xfId="0" applyNumberFormat="1" applyFill="1" applyBorder="1" applyAlignment="1">
      <alignment horizontal="center" vertical="center"/>
    </xf>
    <xf numFmtId="9" fontId="0" fillId="0" borderId="0" xfId="3" applyFont="1" applyBorder="1" applyAlignment="1">
      <alignment horizontal="center"/>
    </xf>
    <xf numFmtId="0" fontId="0" fillId="0" borderId="3" xfId="0" applyBorder="1"/>
    <xf numFmtId="0" fontId="14" fillId="0" borderId="3" xfId="0" applyFont="1" applyBorder="1"/>
    <xf numFmtId="166" fontId="0" fillId="0" borderId="3" xfId="4" applyNumberFormat="1" applyFont="1" applyBorder="1"/>
    <xf numFmtId="166" fontId="0" fillId="0" borderId="3" xfId="0" applyNumberFormat="1" applyBorder="1"/>
    <xf numFmtId="0" fontId="14" fillId="0" borderId="3" xfId="0" applyFont="1" applyBorder="1" applyAlignment="1">
      <alignment horizontal="left" indent="1"/>
    </xf>
    <xf numFmtId="0" fontId="13" fillId="0" borderId="3" xfId="0" applyFont="1" applyFill="1" applyBorder="1"/>
    <xf numFmtId="9" fontId="13" fillId="0" borderId="3" xfId="3" applyFont="1" applyFill="1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15" xfId="0" applyBorder="1"/>
    <xf numFmtId="0" fontId="13" fillId="0" borderId="16" xfId="0" applyFont="1" applyFill="1" applyBorder="1"/>
    <xf numFmtId="9" fontId="13" fillId="0" borderId="16" xfId="3" applyFont="1" applyFill="1" applyBorder="1" applyAlignment="1">
      <alignment horizontal="center"/>
    </xf>
    <xf numFmtId="0" fontId="13" fillId="0" borderId="3" xfId="0" applyFont="1" applyBorder="1"/>
    <xf numFmtId="166" fontId="13" fillId="0" borderId="3" xfId="4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166" fontId="13" fillId="0" borderId="16" xfId="0" applyNumberFormat="1" applyFont="1" applyBorder="1" applyAlignment="1">
      <alignment vertical="center"/>
    </xf>
    <xf numFmtId="0" fontId="14" fillId="0" borderId="15" xfId="0" applyFont="1" applyBorder="1"/>
    <xf numFmtId="166" fontId="0" fillId="0" borderId="15" xfId="4" applyNumberFormat="1" applyFont="1" applyBorder="1"/>
    <xf numFmtId="0" fontId="14" fillId="0" borderId="16" xfId="0" applyFont="1" applyBorder="1"/>
    <xf numFmtId="166" fontId="0" fillId="0" borderId="16" xfId="4" applyNumberFormat="1" applyFont="1" applyBorder="1"/>
    <xf numFmtId="0" fontId="13" fillId="2" borderId="0" xfId="0" applyFont="1" applyFill="1" applyAlignment="1" applyProtection="1">
      <alignment horizontal="left" inden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indent="1"/>
    </xf>
    <xf numFmtId="9" fontId="0" fillId="0" borderId="3" xfId="3" applyNumberFormat="1" applyFont="1" applyBorder="1" applyAlignment="1">
      <alignment horizontal="center"/>
    </xf>
    <xf numFmtId="9" fontId="13" fillId="0" borderId="16" xfId="3" applyNumberFormat="1" applyFont="1" applyFill="1" applyBorder="1" applyAlignment="1">
      <alignment horizontal="center" vertical="center"/>
    </xf>
    <xf numFmtId="9" fontId="13" fillId="0" borderId="3" xfId="3" applyNumberFormat="1" applyFont="1" applyBorder="1" applyAlignment="1">
      <alignment horizontal="center" vertical="center"/>
    </xf>
    <xf numFmtId="9" fontId="0" fillId="0" borderId="15" xfId="3" applyNumberFormat="1" applyFont="1" applyBorder="1" applyAlignment="1">
      <alignment horizontal="center"/>
    </xf>
    <xf numFmtId="9" fontId="0" fillId="0" borderId="16" xfId="3" applyNumberFormat="1" applyFont="1" applyBorder="1" applyAlignment="1">
      <alignment horizontal="center"/>
    </xf>
    <xf numFmtId="9" fontId="13" fillId="0" borderId="16" xfId="3" applyNumberFormat="1" applyFont="1" applyBorder="1" applyAlignment="1">
      <alignment horizontal="center" vertical="center"/>
    </xf>
    <xf numFmtId="170" fontId="0" fillId="5" borderId="19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10" fontId="0" fillId="0" borderId="0" xfId="3" applyNumberFormat="1" applyFont="1" applyFill="1" applyBorder="1" applyAlignment="1" applyProtection="1">
      <alignment horizontal="left" indent="2"/>
    </xf>
    <xf numFmtId="0" fontId="13" fillId="0" borderId="0" xfId="5" applyFont="1" applyFill="1" applyBorder="1" applyAlignment="1">
      <alignment horizontal="left" vertical="center" indent="1"/>
    </xf>
    <xf numFmtId="171" fontId="13" fillId="0" borderId="0" xfId="3" applyNumberFormat="1" applyFont="1" applyFill="1" applyAlignment="1">
      <alignment vertical="center"/>
    </xf>
    <xf numFmtId="0" fontId="11" fillId="0" borderId="4" xfId="5" applyFont="1" applyBorder="1"/>
    <xf numFmtId="0" fontId="11" fillId="0" borderId="5" xfId="5" applyFont="1" applyBorder="1"/>
    <xf numFmtId="0" fontId="13" fillId="0" borderId="6" xfId="5" applyFont="1" applyFill="1" applyBorder="1" applyAlignment="1">
      <alignment horizontal="left" vertical="center" indent="1"/>
    </xf>
    <xf numFmtId="0" fontId="11" fillId="0" borderId="7" xfId="5" applyFont="1" applyBorder="1"/>
    <xf numFmtId="176" fontId="13" fillId="0" borderId="8" xfId="7" applyNumberFormat="1" applyFont="1" applyFill="1" applyBorder="1" applyAlignment="1" applyProtection="1">
      <alignment horizontal="center" vertical="center"/>
    </xf>
    <xf numFmtId="0" fontId="11" fillId="0" borderId="0" xfId="0" applyFont="1"/>
    <xf numFmtId="176" fontId="13" fillId="0" borderId="9" xfId="7" applyNumberFormat="1" applyFont="1" applyFill="1" applyBorder="1" applyAlignment="1" applyProtection="1">
      <alignment horizontal="center" vertical="center"/>
    </xf>
    <xf numFmtId="177" fontId="13" fillId="0" borderId="3" xfId="5" applyNumberFormat="1" applyFont="1" applyFill="1" applyBorder="1" applyAlignment="1">
      <alignment horizontal="center"/>
    </xf>
    <xf numFmtId="168" fontId="13" fillId="0" borderId="3" xfId="6" applyNumberFormat="1" applyFont="1" applyFill="1" applyBorder="1" applyAlignment="1">
      <alignment horizontal="center" vertical="center"/>
    </xf>
    <xf numFmtId="177" fontId="13" fillId="0" borderId="16" xfId="5" applyNumberFormat="1" applyFont="1" applyFill="1" applyBorder="1" applyAlignment="1">
      <alignment horizontal="center"/>
    </xf>
    <xf numFmtId="168" fontId="13" fillId="0" borderId="16" xfId="6" applyNumberFormat="1" applyFont="1" applyFill="1" applyBorder="1" applyAlignment="1">
      <alignment horizontal="center" vertical="center"/>
    </xf>
    <xf numFmtId="166" fontId="13" fillId="0" borderId="0" xfId="4" applyNumberFormat="1" applyFont="1" applyAlignment="1">
      <alignment horizontal="center" vertical="center"/>
    </xf>
    <xf numFmtId="166" fontId="0" fillId="0" borderId="0" xfId="4" applyNumberFormat="1" applyFont="1" applyBorder="1" applyAlignment="1">
      <alignment horizontal="center"/>
    </xf>
    <xf numFmtId="168" fontId="0" fillId="2" borderId="0" xfId="0" applyNumberFormat="1" applyFill="1" applyAlignment="1">
      <alignment horizontal="center"/>
    </xf>
    <xf numFmtId="170" fontId="13" fillId="0" borderId="11" xfId="0" applyNumberFormat="1" applyFont="1" applyFill="1" applyBorder="1" applyAlignment="1" applyProtection="1">
      <alignment vertical="center"/>
    </xf>
    <xf numFmtId="169" fontId="13" fillId="3" borderId="0" xfId="0" applyNumberFormat="1" applyFont="1" applyFill="1" applyBorder="1" applyAlignment="1" applyProtection="1">
      <alignment horizontal="center" vertical="center"/>
    </xf>
    <xf numFmtId="169" fontId="13" fillId="3" borderId="3" xfId="0" applyNumberFormat="1" applyFont="1" applyFill="1" applyBorder="1" applyAlignment="1" applyProtection="1">
      <alignment horizontal="center" vertical="center"/>
    </xf>
    <xf numFmtId="169" fontId="13" fillId="0" borderId="3" xfId="0" applyNumberFormat="1" applyFont="1" applyBorder="1" applyAlignment="1" applyProtection="1">
      <alignment horizontal="center" vertical="center"/>
    </xf>
    <xf numFmtId="185" fontId="13" fillId="5" borderId="0" xfId="3" applyNumberFormat="1" applyFont="1" applyFill="1" applyBorder="1" applyAlignment="1" applyProtection="1">
      <alignment horizontal="right" vertical="center" indent="2"/>
      <protection locked="0"/>
    </xf>
    <xf numFmtId="0" fontId="13" fillId="0" borderId="11" xfId="0" applyFont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left" indent="5"/>
    </xf>
    <xf numFmtId="0" fontId="13" fillId="0" borderId="0" xfId="0" applyFont="1" applyBorder="1" applyAlignment="1" applyProtection="1">
      <alignment horizontal="left" indent="4"/>
    </xf>
    <xf numFmtId="0" fontId="0" fillId="0" borderId="0" xfId="0" applyFill="1" applyBorder="1" applyAlignment="1" applyProtection="1">
      <alignment horizontal="left" indent="6"/>
    </xf>
    <xf numFmtId="0" fontId="0" fillId="0" borderId="0" xfId="0" applyAlignment="1" applyProtection="1">
      <alignment horizontal="left" indent="4"/>
    </xf>
    <xf numFmtId="0" fontId="13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/>
    <xf numFmtId="168" fontId="13" fillId="3" borderId="3" xfId="6" applyNumberFormat="1" applyFont="1" applyFill="1" applyBorder="1" applyAlignment="1" applyProtection="1">
      <alignment horizontal="center" vertical="center"/>
    </xf>
    <xf numFmtId="168" fontId="13" fillId="3" borderId="16" xfId="6" applyNumberFormat="1" applyFont="1" applyFill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0" xfId="0" applyFont="1" applyBorder="1" applyAlignment="1" applyProtection="1">
      <alignment horizontal="left" vertical="center" wrapText="1"/>
    </xf>
    <xf numFmtId="0" fontId="31" fillId="0" borderId="11" xfId="0" applyFont="1" applyBorder="1" applyAlignment="1" applyProtection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0" xfId="5" applyFont="1" applyFill="1" applyBorder="1" applyAlignment="1">
      <alignment horizontal="left" vertical="center"/>
    </xf>
  </cellXfs>
  <cellStyles count="43">
    <cellStyle name="Comma 21 2" xfId="41"/>
    <cellStyle name="Moeda" xfId="1" builtinId="4"/>
    <cellStyle name="Moeda 2" xfId="36"/>
    <cellStyle name="Normal" xfId="0" builtinId="0"/>
    <cellStyle name="Normal 10" xfId="38"/>
    <cellStyle name="Normal 2" xfId="2"/>
    <cellStyle name="Normal 2 2" xfId="5"/>
    <cellStyle name="Normal 3" xfId="8"/>
    <cellStyle name="Normal 3 2" xfId="11"/>
    <cellStyle name="Normal 3 2 2" xfId="23"/>
    <cellStyle name="Normal 3 3" xfId="31"/>
    <cellStyle name="Normal 4" xfId="14"/>
    <cellStyle name="Normal 5" xfId="17"/>
    <cellStyle name="Normal 6" xfId="20"/>
    <cellStyle name="Normal 7" xfId="24"/>
    <cellStyle name="Normal 8" xfId="28"/>
    <cellStyle name="Normal 9" xfId="35"/>
    <cellStyle name="Porcentagem" xfId="3" builtinId="5"/>
    <cellStyle name="Porcentagem 2" xfId="9"/>
    <cellStyle name="Porcentagem 2 2" xfId="12"/>
    <cellStyle name="Porcentagem 2 3" xfId="32"/>
    <cellStyle name="Porcentagem 3" xfId="15"/>
    <cellStyle name="Porcentagem 4" xfId="18"/>
    <cellStyle name="Porcentagem 5" xfId="21"/>
    <cellStyle name="Porcentagem 6" xfId="27"/>
    <cellStyle name="Porcentagem 7" xfId="29"/>
    <cellStyle name="Porcentagem 8" xfId="40"/>
    <cellStyle name="Premissas" xfId="7"/>
    <cellStyle name="Projeções" xfId="25"/>
    <cellStyle name="Vírgula" xfId="4" builtinId="3"/>
    <cellStyle name="Vírgula 10" xfId="39"/>
    <cellStyle name="Vírgula 11" xfId="42"/>
    <cellStyle name="Vírgula 2" xfId="6"/>
    <cellStyle name="Vírgula 2 2" xfId="13"/>
    <cellStyle name="Vírgula 3" xfId="10"/>
    <cellStyle name="Vírgula 3 2" xfId="33"/>
    <cellStyle name="Vírgula 4" xfId="16"/>
    <cellStyle name="Vírgula 5" xfId="19"/>
    <cellStyle name="Vírgula 5 2" xfId="34"/>
    <cellStyle name="Vírgula 6" xfId="22"/>
    <cellStyle name="Vírgula 7" xfId="26"/>
    <cellStyle name="Vírgula 8" xfId="30"/>
    <cellStyle name="Vírgula 9" xfId="37"/>
  </cellStyles>
  <dxfs count="0"/>
  <tableStyles count="0" defaultTableStyle="TableStyleMedium9" defaultPivotStyle="PivotStyleLight16"/>
  <colors>
    <mruColors>
      <color rgb="FFD9F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hzagc-fls001\usuarios\bretas\Petrolina\PETROLINA\valuation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013s001\Trab\Past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aofsr01\fas\Corporate%20Finance\Clientes%20-%20Financial%20Services\Aurea%20Seguros\Documents%20and%20Settings\lpereira\Local%20Settings\Temporary%20Internet%20Files\OLK1C2\T-Bo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martflow.inisteel.com/MM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os-my.sharepoint.com/Documents%20and%20Settings/cive/Meus%20documentos/CNO/Project%20Finance/BR%20116/BR116_Modelo%20com%20dados%20IFC_r9_29-09-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689;&#49437;\c\My%20Documents\&#51201;&#49328;&#49444;&#44228;\CGL-PILOT\DRAFT\AKF-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asa\My%20Documents\&#51201;&#49328;&#49444;&#44228;\CGL-PILOT\DRAFT\AKF-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My%20Documents\&#51201;&#49328;&#49444;&#44228;\CGL-PILOT\DRAFT\AKF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1"/>
      <sheetName val="1"/>
      <sheetName val="Resultados"/>
      <sheetName val="Painel de Controle"/>
      <sheetName val="SPE"/>
      <sheetName val="Valuation"/>
      <sheetName val="IS"/>
      <sheetName val="BS"/>
      <sheetName val="CF"/>
      <sheetName val="Funding"/>
      <sheetName val="Premissas Funding"/>
      <sheetName val="Balanço Prévio"/>
      <sheetName val="Entrada de Dados"/>
      <sheetName val="Sensib"/>
      <sheetName val="2"/>
      <sheetName val="Receitas"/>
      <sheetName val="Capex Estimado"/>
      <sheetName val="Capex Orçado"/>
      <sheetName val="Opex"/>
      <sheetName val="3"/>
      <sheetName val="Debt"/>
      <sheetName val="Auxiliar"/>
      <sheetName val="Resultados velho"/>
      <sheetName val="4"/>
      <sheetName val="Indicadores"/>
      <sheetName val="Rec Opex Capex"/>
      <sheetName val="Rec Totais (a)"/>
      <sheetName val="Rec Totais (b)"/>
      <sheetName val="Balanço"/>
      <sheetName val="Resultado"/>
      <sheetName val="Fluxos Acumulados"/>
      <sheetName val="Cap Dív"/>
      <sheetName val="DSCR - LTDE"/>
      <sheetName val="Rentabilidade"/>
      <sheetName val="Módulo2"/>
      <sheetName val="Módul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ta1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ond"/>
      <sheetName val="Global-Bond 27"/>
      <sheetName val="#REF"/>
      <sheetName val="S&amp;P 500 &amp; Raw Data"/>
      <sheetName val="T. Bill rates"/>
    </sheetNames>
    <sheetDataSet>
      <sheetData sheetId="0" refreshError="1">
        <row r="3">
          <cell r="A3">
            <v>36707</v>
          </cell>
        </row>
      </sheetData>
      <sheetData sheetId="1" refreshError="1">
        <row r="3">
          <cell r="A3">
            <v>36707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6차-PIPING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0_Análise de Sensibilidade"/>
      <sheetName val="1_Painel de Controle"/>
      <sheetName val="2.1_Memória (Diversos)"/>
      <sheetName val="3_Usos e Fontes"/>
      <sheetName val="4_Financiamentos"/>
      <sheetName val="5_DRE"/>
      <sheetName val="7_Balanço"/>
      <sheetName val="6_Fluxo de Caixa"/>
      <sheetName val="Apoio_Apres"/>
      <sheetName val="Apoio_Tributação"/>
      <sheetName val="Apoio_Listas"/>
      <sheetName val="Apoio Receita"/>
    </sheetNames>
    <sheetDataSet>
      <sheetData sheetId="0" refreshError="1"/>
      <sheetData sheetId="1"/>
      <sheetData sheetId="2">
        <row r="21">
          <cell r="I21">
            <v>4.4999999999999998E-2</v>
          </cell>
        </row>
        <row r="27">
          <cell r="O27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C8">
            <v>2.7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MCBR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showGridLines="0" tabSelected="1" zoomScale="90" zoomScaleNormal="90" workbookViewId="0">
      <selection activeCell="C15" sqref="C15"/>
    </sheetView>
  </sheetViews>
  <sheetFormatPr defaultColWidth="9.140625" defaultRowHeight="12.75" x14ac:dyDescent="0.2"/>
  <cols>
    <col min="1" max="1" width="2.85546875" style="151" customWidth="1"/>
    <col min="2" max="2" width="3.28515625" style="151" customWidth="1"/>
    <col min="3" max="3" width="47" style="151" customWidth="1"/>
    <col min="4" max="14" width="10.85546875" style="151" customWidth="1"/>
    <col min="15" max="24" width="10.7109375" style="151" customWidth="1"/>
    <col min="25" max="25" width="12.5703125" style="151" customWidth="1"/>
    <col min="26" max="26" width="12.28515625" style="151" bestFit="1" customWidth="1"/>
    <col min="27" max="16384" width="9.140625" style="151"/>
  </cols>
  <sheetData>
    <row r="1" spans="1:34" x14ac:dyDescent="0.2">
      <c r="N1" s="244"/>
    </row>
    <row r="2" spans="1:34" x14ac:dyDescent="0.2">
      <c r="E2" s="290"/>
      <c r="F2" s="414"/>
      <c r="G2" s="290"/>
      <c r="H2" s="290"/>
      <c r="I2" s="290"/>
      <c r="J2" s="290"/>
      <c r="K2" s="290"/>
      <c r="L2" s="290"/>
      <c r="N2" s="244"/>
    </row>
    <row r="3" spans="1:34" x14ac:dyDescent="0.2">
      <c r="A3" s="150" t="s">
        <v>185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</row>
    <row r="4" spans="1:34" x14ac:dyDescent="0.2">
      <c r="A4" s="150"/>
      <c r="B4" s="154"/>
      <c r="C4" s="155"/>
      <c r="D4" s="155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</row>
    <row r="5" spans="1:34" x14ac:dyDescent="0.2">
      <c r="A5" s="154" t="s">
        <v>228</v>
      </c>
      <c r="B5" s="154"/>
      <c r="C5" s="156"/>
      <c r="D5" s="156"/>
      <c r="E5" s="150"/>
      <c r="F5" s="150"/>
      <c r="G5" s="150"/>
    </row>
    <row r="6" spans="1:34" ht="18" customHeight="1" x14ac:dyDescent="0.2">
      <c r="A6" s="157"/>
      <c r="B6" s="158"/>
      <c r="C6" s="159"/>
      <c r="D6" s="160"/>
      <c r="E6" s="161">
        <v>1</v>
      </c>
      <c r="F6" s="161">
        <f>E6+1</f>
        <v>2</v>
      </c>
      <c r="G6" s="161">
        <f t="shared" ref="G6:X6" si="0">F6+1</f>
        <v>3</v>
      </c>
      <c r="H6" s="161">
        <f t="shared" si="0"/>
        <v>4</v>
      </c>
      <c r="I6" s="161">
        <f t="shared" si="0"/>
        <v>5</v>
      </c>
      <c r="J6" s="161">
        <f t="shared" si="0"/>
        <v>6</v>
      </c>
      <c r="K6" s="161">
        <f t="shared" si="0"/>
        <v>7</v>
      </c>
      <c r="L6" s="161">
        <f t="shared" si="0"/>
        <v>8</v>
      </c>
      <c r="M6" s="161">
        <f t="shared" si="0"/>
        <v>9</v>
      </c>
      <c r="N6" s="161">
        <f t="shared" si="0"/>
        <v>10</v>
      </c>
      <c r="O6" s="161">
        <f t="shared" si="0"/>
        <v>11</v>
      </c>
      <c r="P6" s="161">
        <f t="shared" si="0"/>
        <v>12</v>
      </c>
      <c r="Q6" s="161">
        <f t="shared" si="0"/>
        <v>13</v>
      </c>
      <c r="R6" s="161">
        <f t="shared" si="0"/>
        <v>14</v>
      </c>
      <c r="S6" s="161">
        <f t="shared" si="0"/>
        <v>15</v>
      </c>
      <c r="T6" s="161">
        <f t="shared" si="0"/>
        <v>16</v>
      </c>
      <c r="U6" s="161">
        <f t="shared" si="0"/>
        <v>17</v>
      </c>
      <c r="V6" s="161">
        <f t="shared" si="0"/>
        <v>18</v>
      </c>
      <c r="W6" s="161">
        <f t="shared" si="0"/>
        <v>19</v>
      </c>
      <c r="X6" s="161">
        <f t="shared" si="0"/>
        <v>20</v>
      </c>
      <c r="Y6" s="162" t="s">
        <v>2</v>
      </c>
    </row>
    <row r="7" spans="1:34" x14ac:dyDescent="0.2">
      <c r="A7" s="163"/>
      <c r="B7" s="164"/>
      <c r="C7" s="164"/>
      <c r="D7" s="165"/>
      <c r="E7" s="166"/>
      <c r="F7" s="167"/>
      <c r="G7" s="166"/>
      <c r="H7" s="167"/>
      <c r="I7" s="166"/>
      <c r="J7" s="167"/>
      <c r="K7" s="166"/>
      <c r="L7" s="167"/>
      <c r="M7" s="166"/>
      <c r="N7" s="167"/>
      <c r="O7" s="474"/>
      <c r="P7" s="167"/>
      <c r="Q7" s="166"/>
      <c r="R7" s="167"/>
      <c r="S7" s="166"/>
      <c r="T7" s="167"/>
      <c r="U7" s="166"/>
      <c r="V7" s="167"/>
      <c r="W7" s="166"/>
      <c r="X7" s="167"/>
      <c r="Y7" s="167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x14ac:dyDescent="0.2">
      <c r="A8" s="169" t="s">
        <v>59</v>
      </c>
      <c r="B8" s="170"/>
      <c r="C8" s="170"/>
      <c r="D8" s="171"/>
      <c r="E8" s="172">
        <f>E10+E17+E24</f>
        <v>0</v>
      </c>
      <c r="F8" s="173">
        <f t="shared" ref="F8:Y8" si="1">F10+F17+F24</f>
        <v>0</v>
      </c>
      <c r="G8" s="172">
        <f t="shared" si="1"/>
        <v>0</v>
      </c>
      <c r="H8" s="173">
        <f t="shared" si="1"/>
        <v>0</v>
      </c>
      <c r="I8" s="172">
        <f t="shared" si="1"/>
        <v>0</v>
      </c>
      <c r="J8" s="173">
        <f t="shared" si="1"/>
        <v>0</v>
      </c>
      <c r="K8" s="172">
        <f t="shared" si="1"/>
        <v>0</v>
      </c>
      <c r="L8" s="173">
        <f t="shared" si="1"/>
        <v>0</v>
      </c>
      <c r="M8" s="172">
        <f t="shared" si="1"/>
        <v>0</v>
      </c>
      <c r="N8" s="173">
        <f t="shared" si="1"/>
        <v>0</v>
      </c>
      <c r="O8" s="475">
        <f t="shared" si="1"/>
        <v>0</v>
      </c>
      <c r="P8" s="173">
        <f t="shared" si="1"/>
        <v>0</v>
      </c>
      <c r="Q8" s="172">
        <f t="shared" si="1"/>
        <v>0</v>
      </c>
      <c r="R8" s="173">
        <f t="shared" si="1"/>
        <v>0</v>
      </c>
      <c r="S8" s="172">
        <f t="shared" si="1"/>
        <v>0</v>
      </c>
      <c r="T8" s="173">
        <f t="shared" si="1"/>
        <v>0</v>
      </c>
      <c r="U8" s="172">
        <f t="shared" si="1"/>
        <v>0</v>
      </c>
      <c r="V8" s="173">
        <f t="shared" si="1"/>
        <v>0</v>
      </c>
      <c r="W8" s="172">
        <f t="shared" si="1"/>
        <v>0</v>
      </c>
      <c r="X8" s="173">
        <f t="shared" si="1"/>
        <v>0</v>
      </c>
      <c r="Y8" s="173">
        <f t="shared" si="1"/>
        <v>0</v>
      </c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x14ac:dyDescent="0.2">
      <c r="A9" s="174"/>
      <c r="B9" s="175"/>
      <c r="C9" s="175"/>
      <c r="D9" s="176"/>
      <c r="E9" s="177"/>
      <c r="F9" s="178"/>
      <c r="G9" s="177"/>
      <c r="H9" s="178"/>
      <c r="I9" s="177"/>
      <c r="J9" s="178"/>
      <c r="K9" s="177"/>
      <c r="L9" s="178"/>
      <c r="M9" s="177"/>
      <c r="N9" s="178"/>
      <c r="O9" s="476"/>
      <c r="P9" s="178"/>
      <c r="Q9" s="177"/>
      <c r="R9" s="178"/>
      <c r="S9" s="177"/>
      <c r="T9" s="178"/>
      <c r="U9" s="177"/>
      <c r="V9" s="178"/>
      <c r="W9" s="177"/>
      <c r="X9" s="178"/>
      <c r="Y9" s="17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x14ac:dyDescent="0.2">
      <c r="A10" s="174"/>
      <c r="B10" s="170" t="s">
        <v>251</v>
      </c>
      <c r="C10" s="170"/>
      <c r="D10" s="171"/>
      <c r="E10" s="173">
        <f>(E11*E12)</f>
        <v>0</v>
      </c>
      <c r="F10" s="173">
        <f>(F11*F12)</f>
        <v>0</v>
      </c>
      <c r="G10" s="173">
        <f t="shared" ref="G10:X10" si="2">(G11*G12)</f>
        <v>0</v>
      </c>
      <c r="H10" s="173">
        <f t="shared" si="2"/>
        <v>0</v>
      </c>
      <c r="I10" s="173">
        <f t="shared" si="2"/>
        <v>0</v>
      </c>
      <c r="J10" s="173">
        <f t="shared" si="2"/>
        <v>0</v>
      </c>
      <c r="K10" s="173">
        <f t="shared" si="2"/>
        <v>0</v>
      </c>
      <c r="L10" s="173">
        <f t="shared" si="2"/>
        <v>0</v>
      </c>
      <c r="M10" s="173">
        <f t="shared" si="2"/>
        <v>0</v>
      </c>
      <c r="N10" s="173">
        <f t="shared" si="2"/>
        <v>0</v>
      </c>
      <c r="O10" s="173">
        <f t="shared" si="2"/>
        <v>0</v>
      </c>
      <c r="P10" s="173">
        <f t="shared" si="2"/>
        <v>0</v>
      </c>
      <c r="Q10" s="173">
        <f t="shared" si="2"/>
        <v>0</v>
      </c>
      <c r="R10" s="173">
        <f t="shared" si="2"/>
        <v>0</v>
      </c>
      <c r="S10" s="173">
        <f t="shared" si="2"/>
        <v>0</v>
      </c>
      <c r="T10" s="173">
        <f t="shared" si="2"/>
        <v>0</v>
      </c>
      <c r="U10" s="173">
        <f t="shared" si="2"/>
        <v>0</v>
      </c>
      <c r="V10" s="173">
        <f t="shared" si="2"/>
        <v>0</v>
      </c>
      <c r="W10" s="173">
        <f t="shared" si="2"/>
        <v>0</v>
      </c>
      <c r="X10" s="173">
        <f t="shared" si="2"/>
        <v>0</v>
      </c>
      <c r="Y10" s="173">
        <f>SUM(E10:X10)</f>
        <v>0</v>
      </c>
      <c r="Z10" s="168"/>
      <c r="AA10" s="168"/>
      <c r="AB10" s="168"/>
      <c r="AC10" s="168"/>
      <c r="AD10" s="168"/>
      <c r="AE10" s="168"/>
      <c r="AF10" s="168"/>
      <c r="AG10" s="168"/>
      <c r="AH10" s="168"/>
    </row>
    <row r="11" spans="1:34" ht="12.75" customHeight="1" x14ac:dyDescent="0.2">
      <c r="A11" s="179"/>
      <c r="B11" s="180"/>
      <c r="C11" s="181" t="s">
        <v>60</v>
      </c>
      <c r="D11" s="182"/>
      <c r="E11" s="417">
        <f t="shared" ref="E11:F11" si="3">E14*E15*(E13/12)/1000</f>
        <v>0</v>
      </c>
      <c r="F11" s="417">
        <f t="shared" si="3"/>
        <v>0</v>
      </c>
      <c r="G11" s="417">
        <f>G14*G15*(G13/12)/1000</f>
        <v>0</v>
      </c>
      <c r="H11" s="417">
        <f t="shared" ref="H11:X11" si="4">H14*H15*(H13/12)/1000</f>
        <v>0</v>
      </c>
      <c r="I11" s="417">
        <f t="shared" si="4"/>
        <v>0</v>
      </c>
      <c r="J11" s="417">
        <f t="shared" si="4"/>
        <v>0</v>
      </c>
      <c r="K11" s="417">
        <f t="shared" si="4"/>
        <v>0</v>
      </c>
      <c r="L11" s="417">
        <f t="shared" si="4"/>
        <v>0</v>
      </c>
      <c r="M11" s="417">
        <f t="shared" si="4"/>
        <v>0</v>
      </c>
      <c r="N11" s="417">
        <f t="shared" si="4"/>
        <v>0</v>
      </c>
      <c r="O11" s="417">
        <f t="shared" si="4"/>
        <v>0</v>
      </c>
      <c r="P11" s="417">
        <f t="shared" si="4"/>
        <v>0</v>
      </c>
      <c r="Q11" s="417">
        <f t="shared" si="4"/>
        <v>0</v>
      </c>
      <c r="R11" s="417">
        <f t="shared" si="4"/>
        <v>0</v>
      </c>
      <c r="S11" s="417">
        <f t="shared" si="4"/>
        <v>0</v>
      </c>
      <c r="T11" s="417">
        <f t="shared" si="4"/>
        <v>0</v>
      </c>
      <c r="U11" s="417">
        <f t="shared" si="4"/>
        <v>0</v>
      </c>
      <c r="V11" s="417">
        <f t="shared" si="4"/>
        <v>0</v>
      </c>
      <c r="W11" s="417">
        <f t="shared" si="4"/>
        <v>0</v>
      </c>
      <c r="X11" s="417">
        <f t="shared" si="4"/>
        <v>0</v>
      </c>
      <c r="Y11" s="178"/>
      <c r="Z11" s="168"/>
      <c r="AA11" s="168"/>
      <c r="AB11" s="168"/>
      <c r="AC11" s="168"/>
      <c r="AD11" s="168"/>
      <c r="AE11" s="168"/>
      <c r="AF11" s="168"/>
      <c r="AG11" s="168"/>
      <c r="AH11" s="168"/>
    </row>
    <row r="12" spans="1:34" x14ac:dyDescent="0.2">
      <c r="A12" s="179"/>
      <c r="B12" s="180"/>
      <c r="C12" s="181" t="s">
        <v>82</v>
      </c>
      <c r="D12" s="183">
        <v>2.2000000000000002</v>
      </c>
      <c r="E12" s="184">
        <f t="shared" ref="E12:X13" si="5">D12</f>
        <v>2.2000000000000002</v>
      </c>
      <c r="F12" s="185">
        <f t="shared" si="5"/>
        <v>2.2000000000000002</v>
      </c>
      <c r="G12" s="184">
        <f t="shared" si="5"/>
        <v>2.2000000000000002</v>
      </c>
      <c r="H12" s="186">
        <f t="shared" si="5"/>
        <v>2.2000000000000002</v>
      </c>
      <c r="I12" s="187">
        <f t="shared" si="5"/>
        <v>2.2000000000000002</v>
      </c>
      <c r="J12" s="186">
        <f t="shared" si="5"/>
        <v>2.2000000000000002</v>
      </c>
      <c r="K12" s="187">
        <f t="shared" si="5"/>
        <v>2.2000000000000002</v>
      </c>
      <c r="L12" s="186">
        <f t="shared" si="5"/>
        <v>2.2000000000000002</v>
      </c>
      <c r="M12" s="187">
        <f t="shared" si="5"/>
        <v>2.2000000000000002</v>
      </c>
      <c r="N12" s="186">
        <f t="shared" si="5"/>
        <v>2.2000000000000002</v>
      </c>
      <c r="O12" s="477">
        <f t="shared" si="5"/>
        <v>2.2000000000000002</v>
      </c>
      <c r="P12" s="186">
        <f t="shared" si="5"/>
        <v>2.2000000000000002</v>
      </c>
      <c r="Q12" s="187">
        <f t="shared" si="5"/>
        <v>2.2000000000000002</v>
      </c>
      <c r="R12" s="186">
        <f t="shared" si="5"/>
        <v>2.2000000000000002</v>
      </c>
      <c r="S12" s="187">
        <f t="shared" si="5"/>
        <v>2.2000000000000002</v>
      </c>
      <c r="T12" s="186">
        <f t="shared" si="5"/>
        <v>2.2000000000000002</v>
      </c>
      <c r="U12" s="187">
        <f t="shared" si="5"/>
        <v>2.2000000000000002</v>
      </c>
      <c r="V12" s="186">
        <f t="shared" si="5"/>
        <v>2.2000000000000002</v>
      </c>
      <c r="W12" s="187">
        <f t="shared" si="5"/>
        <v>2.2000000000000002</v>
      </c>
      <c r="X12" s="186">
        <f t="shared" si="5"/>
        <v>2.2000000000000002</v>
      </c>
      <c r="Y12" s="188"/>
      <c r="Z12" s="168"/>
      <c r="AA12" s="168"/>
      <c r="AB12" s="168"/>
      <c r="AC12" s="168"/>
      <c r="AD12" s="168"/>
      <c r="AE12" s="168"/>
      <c r="AF12" s="168"/>
      <c r="AG12" s="168"/>
      <c r="AH12" s="168"/>
    </row>
    <row r="13" spans="1:34" x14ac:dyDescent="0.2">
      <c r="A13" s="179"/>
      <c r="B13" s="180"/>
      <c r="C13" s="181" t="s">
        <v>83</v>
      </c>
      <c r="D13" s="418">
        <v>313</v>
      </c>
      <c r="E13" s="419">
        <f>D13</f>
        <v>313</v>
      </c>
      <c r="F13" s="419">
        <f t="shared" si="5"/>
        <v>313</v>
      </c>
      <c r="G13" s="419">
        <f t="shared" si="5"/>
        <v>313</v>
      </c>
      <c r="H13" s="419">
        <f t="shared" si="5"/>
        <v>313</v>
      </c>
      <c r="I13" s="419">
        <f t="shared" si="5"/>
        <v>313</v>
      </c>
      <c r="J13" s="419">
        <f t="shared" si="5"/>
        <v>313</v>
      </c>
      <c r="K13" s="419">
        <f t="shared" si="5"/>
        <v>313</v>
      </c>
      <c r="L13" s="419">
        <f t="shared" si="5"/>
        <v>313</v>
      </c>
      <c r="M13" s="419">
        <f t="shared" si="5"/>
        <v>313</v>
      </c>
      <c r="N13" s="419">
        <f t="shared" si="5"/>
        <v>313</v>
      </c>
      <c r="O13" s="483">
        <f t="shared" si="5"/>
        <v>313</v>
      </c>
      <c r="P13" s="419">
        <f t="shared" si="5"/>
        <v>313</v>
      </c>
      <c r="Q13" s="419">
        <f t="shared" si="5"/>
        <v>313</v>
      </c>
      <c r="R13" s="419">
        <f t="shared" si="5"/>
        <v>313</v>
      </c>
      <c r="S13" s="419">
        <f t="shared" si="5"/>
        <v>313</v>
      </c>
      <c r="T13" s="419">
        <f t="shared" si="5"/>
        <v>313</v>
      </c>
      <c r="U13" s="419">
        <f t="shared" si="5"/>
        <v>313</v>
      </c>
      <c r="V13" s="419">
        <f t="shared" si="5"/>
        <v>313</v>
      </c>
      <c r="W13" s="419">
        <f t="shared" si="5"/>
        <v>313</v>
      </c>
      <c r="X13" s="419">
        <f t="shared" si="5"/>
        <v>313</v>
      </c>
      <c r="Y13" s="188"/>
      <c r="Z13" s="168"/>
      <c r="AA13" s="168"/>
      <c r="AB13" s="168"/>
      <c r="AC13" s="168"/>
      <c r="AD13" s="168"/>
      <c r="AE13" s="168"/>
      <c r="AF13" s="168"/>
      <c r="AG13" s="168"/>
      <c r="AH13" s="168"/>
    </row>
    <row r="14" spans="1:34" x14ac:dyDescent="0.2">
      <c r="A14" s="179"/>
      <c r="B14" s="180" t="s">
        <v>194</v>
      </c>
      <c r="C14" s="181"/>
      <c r="D14" s="182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188"/>
      <c r="Z14" s="168"/>
      <c r="AA14" s="168"/>
      <c r="AB14" s="168"/>
      <c r="AC14" s="168"/>
      <c r="AD14" s="168"/>
      <c r="AE14" s="168"/>
      <c r="AF14" s="168"/>
      <c r="AG14" s="168"/>
      <c r="AH14" s="168"/>
    </row>
    <row r="15" spans="1:34" x14ac:dyDescent="0.2">
      <c r="A15" s="179"/>
      <c r="B15" s="180" t="s">
        <v>84</v>
      </c>
      <c r="C15" s="181"/>
      <c r="D15" s="182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188"/>
      <c r="Z15" s="168"/>
      <c r="AA15" s="168"/>
      <c r="AB15" s="168"/>
      <c r="AC15" s="168"/>
      <c r="AD15" s="168"/>
      <c r="AE15" s="168"/>
      <c r="AF15" s="168"/>
      <c r="AG15" s="168"/>
      <c r="AH15" s="168"/>
    </row>
    <row r="16" spans="1:34" x14ac:dyDescent="0.2">
      <c r="A16" s="179"/>
      <c r="B16" s="180"/>
      <c r="C16" s="181"/>
      <c r="D16" s="182"/>
      <c r="E16" s="177"/>
      <c r="F16" s="178"/>
      <c r="G16" s="177"/>
      <c r="H16" s="188"/>
      <c r="I16" s="189"/>
      <c r="J16" s="188"/>
      <c r="K16" s="189"/>
      <c r="L16" s="188"/>
      <c r="M16" s="189"/>
      <c r="N16" s="188"/>
      <c r="O16" s="478"/>
      <c r="P16" s="188"/>
      <c r="Q16" s="189"/>
      <c r="R16" s="188"/>
      <c r="S16" s="189"/>
      <c r="T16" s="188"/>
      <c r="U16" s="189"/>
      <c r="V16" s="188"/>
      <c r="W16" s="189"/>
      <c r="X16" s="188"/>
      <c r="Y16" s="188"/>
      <c r="Z16" s="168"/>
      <c r="AA16" s="168"/>
      <c r="AB16" s="168"/>
      <c r="AC16" s="168"/>
      <c r="AD16" s="168"/>
      <c r="AE16" s="168"/>
      <c r="AF16" s="168"/>
      <c r="AG16" s="168"/>
      <c r="AH16" s="168"/>
    </row>
    <row r="17" spans="1:34" x14ac:dyDescent="0.2">
      <c r="A17" s="179"/>
      <c r="B17" s="170" t="s">
        <v>252</v>
      </c>
      <c r="C17" s="170"/>
      <c r="D17" s="171"/>
      <c r="E17" s="173">
        <f>(E18*E19)</f>
        <v>0</v>
      </c>
      <c r="F17" s="173">
        <f>(F18*F19)</f>
        <v>0</v>
      </c>
      <c r="G17" s="173">
        <f t="shared" ref="G17" si="6">(G18*G19)</f>
        <v>0</v>
      </c>
      <c r="H17" s="173">
        <f t="shared" ref="H17" si="7">(H18*H19)</f>
        <v>0</v>
      </c>
      <c r="I17" s="173">
        <f t="shared" ref="I17" si="8">(I18*I19)</f>
        <v>0</v>
      </c>
      <c r="J17" s="173">
        <f t="shared" ref="J17" si="9">(J18*J19)</f>
        <v>0</v>
      </c>
      <c r="K17" s="173">
        <f t="shared" ref="K17" si="10">(K18*K19)</f>
        <v>0</v>
      </c>
      <c r="L17" s="173">
        <f t="shared" ref="L17" si="11">(L18*L19)</f>
        <v>0</v>
      </c>
      <c r="M17" s="173">
        <f t="shared" ref="M17" si="12">(M18*M19)</f>
        <v>0</v>
      </c>
      <c r="N17" s="173">
        <f t="shared" ref="N17" si="13">(N18*N19)</f>
        <v>0</v>
      </c>
      <c r="O17" s="173">
        <f t="shared" ref="O17" si="14">(O18*O19)</f>
        <v>0</v>
      </c>
      <c r="P17" s="173">
        <f t="shared" ref="P17" si="15">(P18*P19)</f>
        <v>0</v>
      </c>
      <c r="Q17" s="173">
        <f t="shared" ref="Q17" si="16">(Q18*Q19)</f>
        <v>0</v>
      </c>
      <c r="R17" s="173">
        <f t="shared" ref="R17" si="17">(R18*R19)</f>
        <v>0</v>
      </c>
      <c r="S17" s="173">
        <f t="shared" ref="S17" si="18">(S18*S19)</f>
        <v>0</v>
      </c>
      <c r="T17" s="173">
        <f t="shared" ref="T17" si="19">(T18*T19)</f>
        <v>0</v>
      </c>
      <c r="U17" s="173">
        <f t="shared" ref="U17" si="20">(U18*U19)</f>
        <v>0</v>
      </c>
      <c r="V17" s="173">
        <f t="shared" ref="V17" si="21">(V18*V19)</f>
        <v>0</v>
      </c>
      <c r="W17" s="173">
        <f t="shared" ref="W17" si="22">(W18*W19)</f>
        <v>0</v>
      </c>
      <c r="X17" s="173">
        <f t="shared" ref="X17" si="23">(X18*X19)</f>
        <v>0</v>
      </c>
      <c r="Y17" s="173">
        <f>SUM(E17:X17)</f>
        <v>0</v>
      </c>
      <c r="Z17" s="168"/>
      <c r="AA17" s="168"/>
      <c r="AB17" s="168"/>
      <c r="AC17" s="168"/>
      <c r="AD17" s="168"/>
      <c r="AE17" s="168"/>
      <c r="AF17" s="168"/>
      <c r="AG17" s="168"/>
      <c r="AH17" s="168"/>
    </row>
    <row r="18" spans="1:34" x14ac:dyDescent="0.2">
      <c r="A18" s="179"/>
      <c r="B18" s="180"/>
      <c r="C18" s="181" t="s">
        <v>60</v>
      </c>
      <c r="D18" s="182"/>
      <c r="E18" s="417">
        <f t="shared" ref="E18:F18" si="24">E21*E22*(E20/12)/1000</f>
        <v>0</v>
      </c>
      <c r="F18" s="417">
        <f t="shared" si="24"/>
        <v>0</v>
      </c>
      <c r="G18" s="417">
        <f>G21*G22*(G20/12)/1000</f>
        <v>0</v>
      </c>
      <c r="H18" s="417">
        <f t="shared" ref="H18:X18" si="25">H21*H22*(H20/12)/1000</f>
        <v>0</v>
      </c>
      <c r="I18" s="417">
        <f t="shared" si="25"/>
        <v>0</v>
      </c>
      <c r="J18" s="417">
        <f t="shared" si="25"/>
        <v>0</v>
      </c>
      <c r="K18" s="417">
        <f t="shared" si="25"/>
        <v>0</v>
      </c>
      <c r="L18" s="417">
        <f t="shared" si="25"/>
        <v>0</v>
      </c>
      <c r="M18" s="417">
        <f t="shared" si="25"/>
        <v>0</v>
      </c>
      <c r="N18" s="417">
        <f t="shared" si="25"/>
        <v>0</v>
      </c>
      <c r="O18" s="417">
        <f t="shared" si="25"/>
        <v>0</v>
      </c>
      <c r="P18" s="417">
        <f t="shared" si="25"/>
        <v>0</v>
      </c>
      <c r="Q18" s="417">
        <f t="shared" si="25"/>
        <v>0</v>
      </c>
      <c r="R18" s="417">
        <f t="shared" si="25"/>
        <v>0</v>
      </c>
      <c r="S18" s="417">
        <f t="shared" si="25"/>
        <v>0</v>
      </c>
      <c r="T18" s="417">
        <f t="shared" si="25"/>
        <v>0</v>
      </c>
      <c r="U18" s="417">
        <f t="shared" si="25"/>
        <v>0</v>
      </c>
      <c r="V18" s="417">
        <f t="shared" si="25"/>
        <v>0</v>
      </c>
      <c r="W18" s="417">
        <f t="shared" si="25"/>
        <v>0</v>
      </c>
      <c r="X18" s="417">
        <f t="shared" si="25"/>
        <v>0</v>
      </c>
      <c r="Y18" s="188"/>
      <c r="Z18" s="168"/>
      <c r="AA18" s="168"/>
      <c r="AB18" s="168"/>
      <c r="AC18" s="168"/>
      <c r="AD18" s="168"/>
      <c r="AE18" s="168"/>
      <c r="AF18" s="168"/>
      <c r="AG18" s="168"/>
      <c r="AH18" s="168"/>
    </row>
    <row r="19" spans="1:34" x14ac:dyDescent="0.2">
      <c r="A19" s="179"/>
      <c r="B19" s="180"/>
      <c r="C19" s="181" t="s">
        <v>82</v>
      </c>
      <c r="D19" s="183">
        <f>D$12</f>
        <v>2.2000000000000002</v>
      </c>
      <c r="E19" s="184">
        <f t="shared" ref="E19:X20" si="26">D19</f>
        <v>2.2000000000000002</v>
      </c>
      <c r="F19" s="185">
        <f t="shared" si="26"/>
        <v>2.2000000000000002</v>
      </c>
      <c r="G19" s="184">
        <f t="shared" si="26"/>
        <v>2.2000000000000002</v>
      </c>
      <c r="H19" s="186">
        <f t="shared" si="26"/>
        <v>2.2000000000000002</v>
      </c>
      <c r="I19" s="187">
        <f t="shared" si="26"/>
        <v>2.2000000000000002</v>
      </c>
      <c r="J19" s="186">
        <f t="shared" si="26"/>
        <v>2.2000000000000002</v>
      </c>
      <c r="K19" s="187">
        <f t="shared" si="26"/>
        <v>2.2000000000000002</v>
      </c>
      <c r="L19" s="186">
        <f t="shared" si="26"/>
        <v>2.2000000000000002</v>
      </c>
      <c r="M19" s="187">
        <f t="shared" si="26"/>
        <v>2.2000000000000002</v>
      </c>
      <c r="N19" s="186">
        <f t="shared" si="26"/>
        <v>2.2000000000000002</v>
      </c>
      <c r="O19" s="477">
        <f t="shared" si="26"/>
        <v>2.2000000000000002</v>
      </c>
      <c r="P19" s="186">
        <f t="shared" si="26"/>
        <v>2.2000000000000002</v>
      </c>
      <c r="Q19" s="187">
        <f t="shared" si="26"/>
        <v>2.2000000000000002</v>
      </c>
      <c r="R19" s="186">
        <f t="shared" si="26"/>
        <v>2.2000000000000002</v>
      </c>
      <c r="S19" s="187">
        <f t="shared" si="26"/>
        <v>2.2000000000000002</v>
      </c>
      <c r="T19" s="186">
        <f t="shared" si="26"/>
        <v>2.2000000000000002</v>
      </c>
      <c r="U19" s="187">
        <f t="shared" si="26"/>
        <v>2.2000000000000002</v>
      </c>
      <c r="V19" s="186">
        <f t="shared" si="26"/>
        <v>2.2000000000000002</v>
      </c>
      <c r="W19" s="187">
        <f t="shared" si="26"/>
        <v>2.2000000000000002</v>
      </c>
      <c r="X19" s="186">
        <f t="shared" si="26"/>
        <v>2.2000000000000002</v>
      </c>
      <c r="Y19" s="188"/>
      <c r="Z19" s="168"/>
      <c r="AA19" s="168"/>
      <c r="AB19" s="168"/>
      <c r="AC19" s="168"/>
      <c r="AD19" s="168"/>
      <c r="AE19" s="168"/>
      <c r="AF19" s="168"/>
      <c r="AG19" s="168"/>
      <c r="AH19" s="168"/>
    </row>
    <row r="20" spans="1:34" x14ac:dyDescent="0.2">
      <c r="A20" s="179"/>
      <c r="B20" s="180"/>
      <c r="C20" s="181" t="s">
        <v>83</v>
      </c>
      <c r="D20" s="418">
        <v>313</v>
      </c>
      <c r="E20" s="419">
        <f>D20</f>
        <v>313</v>
      </c>
      <c r="F20" s="419">
        <f t="shared" si="26"/>
        <v>313</v>
      </c>
      <c r="G20" s="419">
        <f t="shared" si="26"/>
        <v>313</v>
      </c>
      <c r="H20" s="419">
        <f t="shared" si="26"/>
        <v>313</v>
      </c>
      <c r="I20" s="419">
        <f t="shared" si="26"/>
        <v>313</v>
      </c>
      <c r="J20" s="419">
        <f t="shared" si="26"/>
        <v>313</v>
      </c>
      <c r="K20" s="419">
        <f t="shared" si="26"/>
        <v>313</v>
      </c>
      <c r="L20" s="419">
        <f t="shared" si="26"/>
        <v>313</v>
      </c>
      <c r="M20" s="419">
        <f t="shared" si="26"/>
        <v>313</v>
      </c>
      <c r="N20" s="419">
        <f t="shared" si="26"/>
        <v>313</v>
      </c>
      <c r="O20" s="483">
        <f t="shared" si="26"/>
        <v>313</v>
      </c>
      <c r="P20" s="419">
        <f t="shared" si="26"/>
        <v>313</v>
      </c>
      <c r="Q20" s="419">
        <f t="shared" si="26"/>
        <v>313</v>
      </c>
      <c r="R20" s="419">
        <f t="shared" si="26"/>
        <v>313</v>
      </c>
      <c r="S20" s="419">
        <f t="shared" si="26"/>
        <v>313</v>
      </c>
      <c r="T20" s="419">
        <f t="shared" si="26"/>
        <v>313</v>
      </c>
      <c r="U20" s="419">
        <f t="shared" si="26"/>
        <v>313</v>
      </c>
      <c r="V20" s="419">
        <f t="shared" si="26"/>
        <v>313</v>
      </c>
      <c r="W20" s="419">
        <f t="shared" si="26"/>
        <v>313</v>
      </c>
      <c r="X20" s="419">
        <f t="shared" si="26"/>
        <v>313</v>
      </c>
      <c r="Y20" s="188"/>
      <c r="Z20" s="168"/>
      <c r="AA20" s="168"/>
      <c r="AB20" s="168"/>
      <c r="AC20" s="168"/>
      <c r="AD20" s="168"/>
      <c r="AE20" s="168"/>
      <c r="AF20" s="168"/>
      <c r="AG20" s="168"/>
      <c r="AH20" s="168"/>
    </row>
    <row r="21" spans="1:34" x14ac:dyDescent="0.2">
      <c r="A21" s="179"/>
      <c r="B21" s="180" t="s">
        <v>193</v>
      </c>
      <c r="C21" s="181"/>
      <c r="D21" s="182"/>
      <c r="E21" s="626"/>
      <c r="F21" s="626"/>
      <c r="G21" s="626"/>
      <c r="H21" s="626"/>
      <c r="I21" s="626"/>
      <c r="J21" s="626"/>
      <c r="K21" s="626"/>
      <c r="L21" s="626"/>
      <c r="M21" s="626"/>
      <c r="N21" s="626"/>
      <c r="O21" s="626"/>
      <c r="P21" s="626"/>
      <c r="Q21" s="626"/>
      <c r="R21" s="626"/>
      <c r="S21" s="626"/>
      <c r="T21" s="626"/>
      <c r="U21" s="626"/>
      <c r="V21" s="626"/>
      <c r="W21" s="626"/>
      <c r="X21" s="626"/>
      <c r="Y21" s="188"/>
      <c r="Z21" s="168"/>
      <c r="AA21" s="168"/>
      <c r="AB21" s="168"/>
      <c r="AC21" s="168"/>
      <c r="AD21" s="168"/>
      <c r="AE21" s="168"/>
      <c r="AF21" s="168"/>
      <c r="AG21" s="168"/>
      <c r="AH21" s="168"/>
    </row>
    <row r="22" spans="1:34" x14ac:dyDescent="0.2">
      <c r="A22" s="179"/>
      <c r="B22" s="180" t="s">
        <v>84</v>
      </c>
      <c r="C22" s="181"/>
      <c r="D22" s="182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188"/>
      <c r="Z22" s="168"/>
      <c r="AA22" s="168"/>
      <c r="AB22" s="168"/>
      <c r="AC22" s="168"/>
      <c r="AD22" s="168"/>
      <c r="AE22" s="168"/>
      <c r="AF22" s="168"/>
      <c r="AG22" s="168"/>
      <c r="AH22" s="168"/>
    </row>
    <row r="23" spans="1:34" x14ac:dyDescent="0.2">
      <c r="A23" s="179"/>
      <c r="B23" s="180"/>
      <c r="C23" s="181"/>
      <c r="D23" s="182"/>
      <c r="E23" s="177"/>
      <c r="F23" s="178"/>
      <c r="G23" s="177"/>
      <c r="H23" s="188"/>
      <c r="I23" s="189"/>
      <c r="J23" s="188"/>
      <c r="K23" s="189"/>
      <c r="L23" s="188"/>
      <c r="M23" s="189"/>
      <c r="N23" s="188"/>
      <c r="O23" s="478"/>
      <c r="P23" s="188"/>
      <c r="Q23" s="189"/>
      <c r="R23" s="188"/>
      <c r="S23" s="189"/>
      <c r="T23" s="188"/>
      <c r="U23" s="189"/>
      <c r="V23" s="188"/>
      <c r="W23" s="189"/>
      <c r="X23" s="188"/>
      <c r="Y23" s="188"/>
      <c r="Z23" s="168"/>
      <c r="AA23" s="168"/>
      <c r="AB23" s="168"/>
      <c r="AC23" s="168"/>
      <c r="AD23" s="168"/>
      <c r="AE23" s="168"/>
      <c r="AF23" s="168"/>
      <c r="AG23" s="168"/>
      <c r="AH23" s="168"/>
    </row>
    <row r="24" spans="1:34" x14ac:dyDescent="0.2">
      <c r="A24" s="179"/>
      <c r="B24" s="170" t="s">
        <v>253</v>
      </c>
      <c r="C24" s="170"/>
      <c r="D24" s="171"/>
      <c r="E24" s="173">
        <f>(E25*E26)</f>
        <v>0</v>
      </c>
      <c r="F24" s="173">
        <f>(F25*F26)</f>
        <v>0</v>
      </c>
      <c r="G24" s="173">
        <f t="shared" ref="G24:X24" si="27">(G25*G26)</f>
        <v>0</v>
      </c>
      <c r="H24" s="173">
        <f t="shared" si="27"/>
        <v>0</v>
      </c>
      <c r="I24" s="173">
        <f t="shared" si="27"/>
        <v>0</v>
      </c>
      <c r="J24" s="173">
        <f t="shared" si="27"/>
        <v>0</v>
      </c>
      <c r="K24" s="173">
        <f t="shared" si="27"/>
        <v>0</v>
      </c>
      <c r="L24" s="173">
        <f t="shared" si="27"/>
        <v>0</v>
      </c>
      <c r="M24" s="173">
        <f t="shared" si="27"/>
        <v>0</v>
      </c>
      <c r="N24" s="173">
        <f t="shared" si="27"/>
        <v>0</v>
      </c>
      <c r="O24" s="173">
        <f t="shared" si="27"/>
        <v>0</v>
      </c>
      <c r="P24" s="173">
        <f t="shared" si="27"/>
        <v>0</v>
      </c>
      <c r="Q24" s="173">
        <f t="shared" si="27"/>
        <v>0</v>
      </c>
      <c r="R24" s="173">
        <f t="shared" si="27"/>
        <v>0</v>
      </c>
      <c r="S24" s="173">
        <f t="shared" si="27"/>
        <v>0</v>
      </c>
      <c r="T24" s="173">
        <f t="shared" si="27"/>
        <v>0</v>
      </c>
      <c r="U24" s="173">
        <f t="shared" si="27"/>
        <v>0</v>
      </c>
      <c r="V24" s="173">
        <f t="shared" si="27"/>
        <v>0</v>
      </c>
      <c r="W24" s="173">
        <f t="shared" si="27"/>
        <v>0</v>
      </c>
      <c r="X24" s="173">
        <f t="shared" si="27"/>
        <v>0</v>
      </c>
      <c r="Y24" s="173">
        <f>SUM(E24:X24)</f>
        <v>0</v>
      </c>
      <c r="Z24" s="168"/>
      <c r="AA24" s="168"/>
      <c r="AB24" s="168"/>
      <c r="AC24" s="168"/>
      <c r="AD24" s="168"/>
      <c r="AE24" s="168"/>
      <c r="AF24" s="168"/>
      <c r="AG24" s="168"/>
      <c r="AH24" s="168"/>
    </row>
    <row r="25" spans="1:34" x14ac:dyDescent="0.2">
      <c r="A25" s="179"/>
      <c r="B25" s="180"/>
      <c r="C25" s="181" t="s">
        <v>60</v>
      </c>
      <c r="D25" s="182"/>
      <c r="E25" s="417">
        <f t="shared" ref="E25:F25" si="28">E28*E29*(E27/12)/1000</f>
        <v>0</v>
      </c>
      <c r="F25" s="417">
        <f t="shared" si="28"/>
        <v>0</v>
      </c>
      <c r="G25" s="417">
        <f>G28*G29*(G27/12)/1000</f>
        <v>0</v>
      </c>
      <c r="H25" s="417">
        <f t="shared" ref="H25:X25" si="29">H28*H29*(H27/12)/1000</f>
        <v>0</v>
      </c>
      <c r="I25" s="417">
        <f t="shared" si="29"/>
        <v>0</v>
      </c>
      <c r="J25" s="417">
        <f t="shared" si="29"/>
        <v>0</v>
      </c>
      <c r="K25" s="417">
        <f t="shared" si="29"/>
        <v>0</v>
      </c>
      <c r="L25" s="417">
        <f t="shared" si="29"/>
        <v>0</v>
      </c>
      <c r="M25" s="417">
        <f t="shared" si="29"/>
        <v>0</v>
      </c>
      <c r="N25" s="417">
        <f t="shared" si="29"/>
        <v>0</v>
      </c>
      <c r="O25" s="417">
        <f t="shared" si="29"/>
        <v>0</v>
      </c>
      <c r="P25" s="417">
        <f t="shared" si="29"/>
        <v>0</v>
      </c>
      <c r="Q25" s="417">
        <f t="shared" si="29"/>
        <v>0</v>
      </c>
      <c r="R25" s="417">
        <f t="shared" si="29"/>
        <v>0</v>
      </c>
      <c r="S25" s="417">
        <f t="shared" si="29"/>
        <v>0</v>
      </c>
      <c r="T25" s="417">
        <f t="shared" si="29"/>
        <v>0</v>
      </c>
      <c r="U25" s="417">
        <f t="shared" si="29"/>
        <v>0</v>
      </c>
      <c r="V25" s="417">
        <f t="shared" si="29"/>
        <v>0</v>
      </c>
      <c r="W25" s="417">
        <f t="shared" si="29"/>
        <v>0</v>
      </c>
      <c r="X25" s="417">
        <f t="shared" si="29"/>
        <v>0</v>
      </c>
      <c r="Y25" s="188"/>
      <c r="Z25" s="168"/>
      <c r="AA25" s="168"/>
      <c r="AB25" s="168"/>
      <c r="AC25" s="168"/>
      <c r="AD25" s="168"/>
      <c r="AE25" s="168"/>
      <c r="AF25" s="168"/>
      <c r="AG25" s="168"/>
      <c r="AH25" s="168"/>
    </row>
    <row r="26" spans="1:34" x14ac:dyDescent="0.2">
      <c r="A26" s="179"/>
      <c r="B26" s="180"/>
      <c r="C26" s="181" t="s">
        <v>82</v>
      </c>
      <c r="D26" s="183">
        <f>D$12</f>
        <v>2.2000000000000002</v>
      </c>
      <c r="E26" s="184">
        <f t="shared" ref="E26:X27" si="30">D26</f>
        <v>2.2000000000000002</v>
      </c>
      <c r="F26" s="185">
        <f t="shared" si="30"/>
        <v>2.2000000000000002</v>
      </c>
      <c r="G26" s="184">
        <f t="shared" si="30"/>
        <v>2.2000000000000002</v>
      </c>
      <c r="H26" s="186">
        <f t="shared" si="30"/>
        <v>2.2000000000000002</v>
      </c>
      <c r="I26" s="187">
        <f t="shared" si="30"/>
        <v>2.2000000000000002</v>
      </c>
      <c r="J26" s="186">
        <f t="shared" si="30"/>
        <v>2.2000000000000002</v>
      </c>
      <c r="K26" s="187">
        <f t="shared" si="30"/>
        <v>2.2000000000000002</v>
      </c>
      <c r="L26" s="186">
        <f t="shared" si="30"/>
        <v>2.2000000000000002</v>
      </c>
      <c r="M26" s="187">
        <f t="shared" si="30"/>
        <v>2.2000000000000002</v>
      </c>
      <c r="N26" s="186">
        <f t="shared" si="30"/>
        <v>2.2000000000000002</v>
      </c>
      <c r="O26" s="477">
        <f t="shared" si="30"/>
        <v>2.2000000000000002</v>
      </c>
      <c r="P26" s="186">
        <f t="shared" si="30"/>
        <v>2.2000000000000002</v>
      </c>
      <c r="Q26" s="187">
        <f t="shared" si="30"/>
        <v>2.2000000000000002</v>
      </c>
      <c r="R26" s="186">
        <f t="shared" si="30"/>
        <v>2.2000000000000002</v>
      </c>
      <c r="S26" s="187">
        <f t="shared" si="30"/>
        <v>2.2000000000000002</v>
      </c>
      <c r="T26" s="186">
        <f t="shared" si="30"/>
        <v>2.2000000000000002</v>
      </c>
      <c r="U26" s="187">
        <f t="shared" si="30"/>
        <v>2.2000000000000002</v>
      </c>
      <c r="V26" s="186">
        <f t="shared" si="30"/>
        <v>2.2000000000000002</v>
      </c>
      <c r="W26" s="187">
        <f t="shared" si="30"/>
        <v>2.2000000000000002</v>
      </c>
      <c r="X26" s="186">
        <f t="shared" si="30"/>
        <v>2.2000000000000002</v>
      </c>
      <c r="Y26" s="188"/>
      <c r="Z26" s="168"/>
      <c r="AA26" s="168"/>
      <c r="AB26" s="168"/>
      <c r="AC26" s="168"/>
      <c r="AD26" s="168"/>
      <c r="AE26" s="168"/>
      <c r="AF26" s="168"/>
      <c r="AG26" s="168"/>
      <c r="AH26" s="168"/>
    </row>
    <row r="27" spans="1:34" x14ac:dyDescent="0.2">
      <c r="A27" s="179"/>
      <c r="B27" s="180"/>
      <c r="C27" s="181" t="s">
        <v>83</v>
      </c>
      <c r="D27" s="418">
        <v>313</v>
      </c>
      <c r="E27" s="419">
        <f>D27</f>
        <v>313</v>
      </c>
      <c r="F27" s="419">
        <f t="shared" si="30"/>
        <v>313</v>
      </c>
      <c r="G27" s="419">
        <f t="shared" si="30"/>
        <v>313</v>
      </c>
      <c r="H27" s="419">
        <f t="shared" si="30"/>
        <v>313</v>
      </c>
      <c r="I27" s="419">
        <f t="shared" si="30"/>
        <v>313</v>
      </c>
      <c r="J27" s="419">
        <f t="shared" si="30"/>
        <v>313</v>
      </c>
      <c r="K27" s="419">
        <f t="shared" si="30"/>
        <v>313</v>
      </c>
      <c r="L27" s="419">
        <f t="shared" si="30"/>
        <v>313</v>
      </c>
      <c r="M27" s="419">
        <f t="shared" si="30"/>
        <v>313</v>
      </c>
      <c r="N27" s="419">
        <f t="shared" si="30"/>
        <v>313</v>
      </c>
      <c r="O27" s="483">
        <f t="shared" si="30"/>
        <v>313</v>
      </c>
      <c r="P27" s="419">
        <f t="shared" si="30"/>
        <v>313</v>
      </c>
      <c r="Q27" s="419">
        <f t="shared" si="30"/>
        <v>313</v>
      </c>
      <c r="R27" s="419">
        <f t="shared" si="30"/>
        <v>313</v>
      </c>
      <c r="S27" s="419">
        <f t="shared" si="30"/>
        <v>313</v>
      </c>
      <c r="T27" s="419">
        <f t="shared" si="30"/>
        <v>313</v>
      </c>
      <c r="U27" s="419">
        <f t="shared" si="30"/>
        <v>313</v>
      </c>
      <c r="V27" s="419">
        <f t="shared" si="30"/>
        <v>313</v>
      </c>
      <c r="W27" s="419">
        <f t="shared" si="30"/>
        <v>313</v>
      </c>
      <c r="X27" s="419">
        <f t="shared" si="30"/>
        <v>313</v>
      </c>
      <c r="Y27" s="188"/>
      <c r="Z27" s="168"/>
      <c r="AA27" s="168"/>
      <c r="AB27" s="168"/>
      <c r="AC27" s="168"/>
      <c r="AD27" s="168"/>
      <c r="AE27" s="168"/>
      <c r="AF27" s="168"/>
      <c r="AG27" s="168"/>
      <c r="AH27" s="168"/>
    </row>
    <row r="28" spans="1:34" x14ac:dyDescent="0.2">
      <c r="A28" s="179"/>
      <c r="B28" s="180" t="s">
        <v>195</v>
      </c>
      <c r="C28" s="181"/>
      <c r="D28" s="182"/>
      <c r="E28" s="626"/>
      <c r="F28" s="626"/>
      <c r="G28" s="626"/>
      <c r="H28" s="626"/>
      <c r="I28" s="626"/>
      <c r="J28" s="626"/>
      <c r="K28" s="626"/>
      <c r="L28" s="626"/>
      <c r="M28" s="626"/>
      <c r="N28" s="626"/>
      <c r="O28" s="626"/>
      <c r="P28" s="626"/>
      <c r="Q28" s="626"/>
      <c r="R28" s="626"/>
      <c r="S28" s="626"/>
      <c r="T28" s="626"/>
      <c r="U28" s="626"/>
      <c r="V28" s="626"/>
      <c r="W28" s="626"/>
      <c r="X28" s="626"/>
      <c r="Y28" s="188"/>
      <c r="Z28" s="168"/>
      <c r="AA28" s="168"/>
      <c r="AB28" s="168"/>
      <c r="AC28" s="168"/>
      <c r="AD28" s="168"/>
      <c r="AE28" s="168"/>
      <c r="AF28" s="168"/>
      <c r="AG28" s="168"/>
      <c r="AH28" s="168"/>
    </row>
    <row r="29" spans="1:34" x14ac:dyDescent="0.2">
      <c r="A29" s="179"/>
      <c r="B29" s="180" t="s">
        <v>84</v>
      </c>
      <c r="C29" s="181"/>
      <c r="D29" s="18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188"/>
      <c r="Z29" s="168"/>
      <c r="AA29" s="168"/>
      <c r="AB29" s="168"/>
      <c r="AC29" s="168"/>
      <c r="AD29" s="168"/>
      <c r="AE29" s="168"/>
      <c r="AF29" s="168"/>
      <c r="AG29" s="168"/>
      <c r="AH29" s="168"/>
    </row>
    <row r="30" spans="1:34" x14ac:dyDescent="0.2">
      <c r="A30" s="179"/>
      <c r="B30" s="180"/>
      <c r="C30" s="181"/>
      <c r="D30" s="182"/>
      <c r="E30" s="219"/>
      <c r="F30" s="254"/>
      <c r="G30" s="219"/>
      <c r="H30" s="415"/>
      <c r="I30" s="221"/>
      <c r="J30" s="415"/>
      <c r="K30" s="221"/>
      <c r="L30" s="415"/>
      <c r="M30" s="221"/>
      <c r="N30" s="415"/>
      <c r="O30" s="479"/>
      <c r="P30" s="415"/>
      <c r="Q30" s="221"/>
      <c r="R30" s="415"/>
      <c r="S30" s="221"/>
      <c r="T30" s="415"/>
      <c r="U30" s="221"/>
      <c r="V30" s="415"/>
      <c r="W30" s="221"/>
      <c r="X30" s="415"/>
      <c r="Y30" s="416"/>
      <c r="Z30" s="168"/>
      <c r="AA30" s="168"/>
      <c r="AB30" s="168"/>
      <c r="AC30" s="168"/>
      <c r="AD30" s="168"/>
      <c r="AE30" s="168"/>
      <c r="AF30" s="168"/>
      <c r="AG30" s="168"/>
      <c r="AH30" s="168"/>
    </row>
    <row r="31" spans="1:34" x14ac:dyDescent="0.2">
      <c r="A31" s="190"/>
      <c r="B31" s="350" t="s">
        <v>196</v>
      </c>
      <c r="C31" s="191"/>
      <c r="D31" s="192"/>
      <c r="E31" s="262"/>
      <c r="F31" s="194"/>
      <c r="G31" s="193"/>
      <c r="H31" s="195"/>
      <c r="I31" s="196"/>
      <c r="J31" s="195"/>
      <c r="K31" s="196"/>
      <c r="L31" s="195"/>
      <c r="M31" s="196"/>
      <c r="N31" s="195"/>
      <c r="O31" s="480"/>
      <c r="P31" s="195"/>
      <c r="Q31" s="196"/>
      <c r="R31" s="195"/>
      <c r="S31" s="196"/>
      <c r="T31" s="195"/>
      <c r="U31" s="196"/>
      <c r="V31" s="195"/>
      <c r="W31" s="196"/>
      <c r="X31" s="195"/>
      <c r="Y31" s="197"/>
      <c r="Z31" s="168"/>
      <c r="AA31" s="168"/>
      <c r="AB31" s="168"/>
      <c r="AC31" s="168"/>
      <c r="AD31" s="168"/>
      <c r="AE31" s="168"/>
      <c r="AF31" s="168"/>
      <c r="AG31" s="168"/>
      <c r="AH31" s="168"/>
    </row>
    <row r="32" spans="1:34" x14ac:dyDescent="0.2">
      <c r="A32" s="198"/>
      <c r="B32" s="199"/>
      <c r="C32" s="199"/>
      <c r="D32" s="200"/>
      <c r="E32" s="166"/>
      <c r="F32" s="167"/>
      <c r="G32" s="166"/>
      <c r="H32" s="201"/>
      <c r="I32" s="202"/>
      <c r="J32" s="201"/>
      <c r="K32" s="202"/>
      <c r="L32" s="201"/>
      <c r="M32" s="202"/>
      <c r="N32" s="201"/>
      <c r="O32" s="481"/>
      <c r="P32" s="201"/>
      <c r="Q32" s="202"/>
      <c r="R32" s="201"/>
      <c r="S32" s="202"/>
      <c r="T32" s="201"/>
      <c r="U32" s="202"/>
      <c r="V32" s="201"/>
      <c r="W32" s="202"/>
      <c r="X32" s="201"/>
      <c r="Y32" s="203"/>
      <c r="Z32" s="168"/>
      <c r="AA32" s="168"/>
      <c r="AB32" s="168"/>
      <c r="AC32" s="168"/>
      <c r="AD32" s="168"/>
      <c r="AE32" s="168"/>
      <c r="AF32" s="168"/>
      <c r="AG32" s="168"/>
      <c r="AH32" s="168"/>
    </row>
    <row r="33" spans="1:34" ht="21" customHeight="1" x14ac:dyDescent="0.2">
      <c r="A33" s="528" t="s">
        <v>189</v>
      </c>
      <c r="B33" s="260"/>
      <c r="C33" s="260"/>
      <c r="D33" s="647"/>
      <c r="E33" s="648">
        <f>SUM('A.1.2.CONTRAPRESTAÇÃO'!$H$23:$H$34)/1000</f>
        <v>0</v>
      </c>
      <c r="F33" s="649">
        <f>SUM('A.1.2.CONTRAPRESTAÇÃO'!$H$35:$H$46)/1000</f>
        <v>19124.081399999999</v>
      </c>
      <c r="G33" s="649">
        <f>SUM('A.1.2.CONTRAPRESTAÇÃO'!$H$47:$H$58)/1000</f>
        <v>152992.65144000002</v>
      </c>
      <c r="H33" s="649">
        <f>SUM('A.1.2.CONTRAPRESTAÇÃO'!$H$59:$H$70)/1000</f>
        <v>152992.65144000002</v>
      </c>
      <c r="I33" s="649">
        <f>SUM('A.1.2.CONTRAPRESTAÇÃO'!$H$71:$H$82)/1000</f>
        <v>152992.65144000002</v>
      </c>
      <c r="J33" s="649">
        <f>SUM('A.1.2.CONTRAPRESTAÇÃO'!$H$83:$H$94)/1000</f>
        <v>152992.65144000002</v>
      </c>
      <c r="K33" s="649">
        <f>SUM('A.1.2.CONTRAPRESTAÇÃO'!$H$95:$H$106)/1000</f>
        <v>152992.65144000002</v>
      </c>
      <c r="L33" s="649">
        <f>SUM('A.1.2.CONTRAPRESTAÇÃO'!$H$107:$H$118)/1000</f>
        <v>152992.65144000002</v>
      </c>
      <c r="M33" s="649">
        <f>SUM('A.1.2.CONTRAPRESTAÇÃO'!$H$119:$H$130)/1000</f>
        <v>152992.65144000002</v>
      </c>
      <c r="N33" s="649">
        <f>SUM('A.1.2.CONTRAPRESTAÇÃO'!$H$131:$H$142)/1000</f>
        <v>152992.65144000002</v>
      </c>
      <c r="O33" s="649">
        <f>SUM('A.1.2.CONTRAPRESTAÇÃO'!$H$143:$H$154)/1000</f>
        <v>152992.65144000002</v>
      </c>
      <c r="P33" s="649">
        <f>SUM('A.1.2.CONTRAPRESTAÇÃO'!$H$155:$H$166)/1000</f>
        <v>152992.65144000002</v>
      </c>
      <c r="Q33" s="649">
        <f>SUM('A.1.2.CONTRAPRESTAÇÃO'!$H$167:$H$178)/1000</f>
        <v>152992.65144000002</v>
      </c>
      <c r="R33" s="649">
        <f>SUM('A.1.2.CONTRAPRESTAÇÃO'!$H$179:$H$190)/1000</f>
        <v>152992.65144000002</v>
      </c>
      <c r="S33" s="649">
        <f>SUM('A.1.2.CONTRAPRESTAÇÃO'!$H$191:$H$202)/1000</f>
        <v>152992.65144000002</v>
      </c>
      <c r="T33" s="649">
        <f>SUM('A.1.2.CONTRAPRESTAÇÃO'!$H$203:$H$214)/1000</f>
        <v>152992.65144000002</v>
      </c>
      <c r="U33" s="649">
        <f>SUM('A.1.2.CONTRAPRESTAÇÃO'!$H$215:$H$226)/1000</f>
        <v>152992.65144000002</v>
      </c>
      <c r="V33" s="649">
        <f>SUM('A.1.2.CONTRAPRESTAÇÃO'!$H$227:$H$238)/1000</f>
        <v>152992.65144000002</v>
      </c>
      <c r="W33" s="649">
        <f>SUM('A.1.2.CONTRAPRESTAÇÃO'!$H$239:$H$250)/1000</f>
        <v>152992.65144000002</v>
      </c>
      <c r="X33" s="649">
        <f>SUM('A.1.2.CONTRAPRESTAÇÃO'!$H$251:$H$262)/1000</f>
        <v>152992.65144000002</v>
      </c>
      <c r="Y33" s="650">
        <f>SUM(E33:X33)</f>
        <v>2772991.8073200006</v>
      </c>
      <c r="Z33" s="168"/>
      <c r="AA33" s="168"/>
      <c r="AB33" s="168"/>
      <c r="AC33" s="168"/>
      <c r="AD33" s="168"/>
      <c r="AE33" s="168"/>
      <c r="AF33" s="168"/>
      <c r="AG33" s="168"/>
      <c r="AH33" s="168"/>
    </row>
    <row r="34" spans="1:34" x14ac:dyDescent="0.2">
      <c r="A34" s="190"/>
      <c r="B34" s="191"/>
      <c r="C34" s="191"/>
      <c r="D34" s="192"/>
      <c r="E34" s="207"/>
      <c r="F34" s="208"/>
      <c r="G34" s="207"/>
      <c r="H34" s="209"/>
      <c r="I34" s="210"/>
      <c r="J34" s="209"/>
      <c r="K34" s="210"/>
      <c r="L34" s="209"/>
      <c r="M34" s="210"/>
      <c r="N34" s="209"/>
      <c r="O34" s="482"/>
      <c r="P34" s="209"/>
      <c r="Q34" s="210"/>
      <c r="R34" s="209"/>
      <c r="S34" s="210"/>
      <c r="T34" s="209"/>
      <c r="U34" s="210"/>
      <c r="V34" s="209"/>
      <c r="W34" s="210"/>
      <c r="X34" s="209"/>
      <c r="Y34" s="208"/>
      <c r="Z34" s="168"/>
      <c r="AA34" s="168"/>
      <c r="AB34" s="168"/>
      <c r="AC34" s="168"/>
      <c r="AD34" s="168"/>
      <c r="AE34" s="168"/>
      <c r="AF34" s="168"/>
      <c r="AG34" s="168"/>
      <c r="AH34" s="168"/>
    </row>
    <row r="35" spans="1:34" x14ac:dyDescent="0.2">
      <c r="A35" s="198"/>
      <c r="B35" s="199"/>
      <c r="C35" s="199"/>
      <c r="D35" s="200"/>
      <c r="E35" s="166"/>
      <c r="F35" s="167"/>
      <c r="G35" s="167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3"/>
      <c r="Z35" s="168"/>
      <c r="AA35" s="168"/>
      <c r="AB35" s="168"/>
      <c r="AC35" s="168"/>
      <c r="AD35" s="168"/>
      <c r="AE35" s="168"/>
      <c r="AF35" s="168"/>
      <c r="AG35" s="168"/>
      <c r="AH35" s="168"/>
    </row>
    <row r="36" spans="1:34" x14ac:dyDescent="0.2">
      <c r="A36" s="169" t="s">
        <v>190</v>
      </c>
      <c r="B36" s="170"/>
      <c r="C36" s="170"/>
      <c r="D36" s="171"/>
      <c r="E36" s="173">
        <f t="shared" ref="E36:Y36" si="31">SUM(E38:E42)</f>
        <v>0</v>
      </c>
      <c r="F36" s="173">
        <f t="shared" si="31"/>
        <v>0</v>
      </c>
      <c r="G36" s="173">
        <f t="shared" si="31"/>
        <v>0</v>
      </c>
      <c r="H36" s="173">
        <f t="shared" si="31"/>
        <v>0</v>
      </c>
      <c r="I36" s="173">
        <f t="shared" si="31"/>
        <v>0</v>
      </c>
      <c r="J36" s="173">
        <f t="shared" si="31"/>
        <v>0</v>
      </c>
      <c r="K36" s="173">
        <f t="shared" si="31"/>
        <v>0</v>
      </c>
      <c r="L36" s="173">
        <f t="shared" si="31"/>
        <v>0</v>
      </c>
      <c r="M36" s="173">
        <f t="shared" si="31"/>
        <v>0</v>
      </c>
      <c r="N36" s="173">
        <f t="shared" si="31"/>
        <v>0</v>
      </c>
      <c r="O36" s="173">
        <f t="shared" si="31"/>
        <v>0</v>
      </c>
      <c r="P36" s="173">
        <f t="shared" si="31"/>
        <v>0</v>
      </c>
      <c r="Q36" s="173">
        <f t="shared" si="31"/>
        <v>0</v>
      </c>
      <c r="R36" s="173">
        <f t="shared" si="31"/>
        <v>0</v>
      </c>
      <c r="S36" s="173">
        <f t="shared" si="31"/>
        <v>0</v>
      </c>
      <c r="T36" s="173">
        <f t="shared" si="31"/>
        <v>0</v>
      </c>
      <c r="U36" s="173">
        <f t="shared" si="31"/>
        <v>0</v>
      </c>
      <c r="V36" s="173">
        <f t="shared" si="31"/>
        <v>0</v>
      </c>
      <c r="W36" s="173">
        <f t="shared" si="31"/>
        <v>0</v>
      </c>
      <c r="X36" s="173">
        <f t="shared" si="31"/>
        <v>0</v>
      </c>
      <c r="Y36" s="173">
        <f t="shared" si="31"/>
        <v>0</v>
      </c>
      <c r="Z36" s="168"/>
      <c r="AA36" s="168"/>
      <c r="AB36" s="168"/>
      <c r="AC36" s="168"/>
      <c r="AD36" s="168"/>
      <c r="AE36" s="168"/>
      <c r="AF36" s="168"/>
      <c r="AG36" s="168"/>
      <c r="AH36" s="168"/>
    </row>
    <row r="37" spans="1:34" x14ac:dyDescent="0.2">
      <c r="A37" s="179"/>
      <c r="B37" s="180"/>
      <c r="C37" s="180"/>
      <c r="D37" s="205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68"/>
      <c r="AA37" s="168"/>
      <c r="AB37" s="168"/>
      <c r="AC37" s="168"/>
      <c r="AD37" s="168"/>
      <c r="AE37" s="168"/>
      <c r="AF37" s="168"/>
      <c r="AG37" s="168"/>
      <c r="AH37" s="168"/>
    </row>
    <row r="38" spans="1:34" x14ac:dyDescent="0.2">
      <c r="A38" s="169"/>
      <c r="B38" s="225" t="s">
        <v>234</v>
      </c>
      <c r="C38" s="226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11">
        <f>SUM(E38:X38)</f>
        <v>0</v>
      </c>
      <c r="Z38" s="168"/>
      <c r="AA38" s="168"/>
      <c r="AB38" s="168"/>
      <c r="AC38" s="168"/>
      <c r="AD38" s="168"/>
      <c r="AE38" s="168"/>
      <c r="AF38" s="168"/>
      <c r="AG38" s="168"/>
      <c r="AH38" s="168"/>
    </row>
    <row r="39" spans="1:34" x14ac:dyDescent="0.2">
      <c r="A39" s="169"/>
      <c r="B39" s="225" t="s">
        <v>234</v>
      </c>
      <c r="C39" s="226"/>
      <c r="D39" s="227"/>
      <c r="E39" s="229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11">
        <f>SUM(E39:X39)</f>
        <v>0</v>
      </c>
      <c r="Z39" s="168"/>
      <c r="AA39" s="168"/>
      <c r="AB39" s="168"/>
      <c r="AC39" s="168"/>
      <c r="AD39" s="168"/>
      <c r="AE39" s="168"/>
      <c r="AF39" s="168"/>
      <c r="AG39" s="168"/>
      <c r="AH39" s="168"/>
    </row>
    <row r="40" spans="1:34" x14ac:dyDescent="0.2">
      <c r="A40" s="169"/>
      <c r="B40" s="225" t="s">
        <v>234</v>
      </c>
      <c r="C40" s="226"/>
      <c r="D40" s="227"/>
      <c r="E40" s="229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11">
        <f>SUM(E40:X40)</f>
        <v>0</v>
      </c>
      <c r="Z40" s="168"/>
      <c r="AA40" s="168"/>
      <c r="AB40" s="168"/>
      <c r="AC40" s="168"/>
      <c r="AD40" s="168"/>
      <c r="AE40" s="168"/>
      <c r="AF40" s="168"/>
      <c r="AG40" s="168"/>
      <c r="AH40" s="168"/>
    </row>
    <row r="41" spans="1:34" x14ac:dyDescent="0.2">
      <c r="A41" s="169"/>
      <c r="B41" s="225" t="s">
        <v>234</v>
      </c>
      <c r="C41" s="226"/>
      <c r="D41" s="227"/>
      <c r="E41" s="229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11">
        <f>SUM(E41:X41)</f>
        <v>0</v>
      </c>
      <c r="Z41" s="168"/>
      <c r="AA41" s="168"/>
      <c r="AB41" s="168"/>
      <c r="AC41" s="168"/>
      <c r="AD41" s="168"/>
      <c r="AE41" s="168"/>
      <c r="AF41" s="168"/>
      <c r="AG41" s="168"/>
      <c r="AH41" s="168"/>
    </row>
    <row r="42" spans="1:34" x14ac:dyDescent="0.2">
      <c r="A42" s="169"/>
      <c r="B42" s="225" t="s">
        <v>234</v>
      </c>
      <c r="C42" s="226"/>
      <c r="D42" s="227"/>
      <c r="E42" s="229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11">
        <f>SUM(E42:X42)</f>
        <v>0</v>
      </c>
      <c r="Z42" s="168"/>
      <c r="AA42" s="168"/>
      <c r="AB42" s="168"/>
      <c r="AC42" s="168"/>
      <c r="AD42" s="168"/>
      <c r="AE42" s="168"/>
      <c r="AF42" s="168"/>
      <c r="AG42" s="168"/>
      <c r="AH42" s="168"/>
    </row>
    <row r="43" spans="1:34" x14ac:dyDescent="0.2">
      <c r="A43" s="190"/>
      <c r="B43" s="212"/>
      <c r="C43" s="191"/>
      <c r="D43" s="192"/>
      <c r="E43" s="193"/>
      <c r="F43" s="194"/>
      <c r="G43" s="194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7"/>
      <c r="Z43" s="168"/>
      <c r="AA43" s="168"/>
      <c r="AB43" s="168"/>
      <c r="AC43" s="168"/>
      <c r="AD43" s="168"/>
      <c r="AE43" s="168"/>
      <c r="AF43" s="168"/>
      <c r="AG43" s="168"/>
      <c r="AH43" s="168"/>
    </row>
    <row r="44" spans="1:34" s="150" customFormat="1" ht="25.5" customHeight="1" x14ac:dyDescent="0.2">
      <c r="A44" s="213" t="s">
        <v>80</v>
      </c>
      <c r="B44" s="214"/>
      <c r="C44" s="214"/>
      <c r="D44" s="215"/>
      <c r="E44" s="216">
        <f t="shared" ref="E44:Y44" si="32">E8+E33+E36</f>
        <v>0</v>
      </c>
      <c r="F44" s="216">
        <f t="shared" si="32"/>
        <v>19124.081399999999</v>
      </c>
      <c r="G44" s="216">
        <f t="shared" si="32"/>
        <v>152992.65144000002</v>
      </c>
      <c r="H44" s="216">
        <f t="shared" si="32"/>
        <v>152992.65144000002</v>
      </c>
      <c r="I44" s="216">
        <f t="shared" si="32"/>
        <v>152992.65144000002</v>
      </c>
      <c r="J44" s="216">
        <f t="shared" si="32"/>
        <v>152992.65144000002</v>
      </c>
      <c r="K44" s="216">
        <f t="shared" si="32"/>
        <v>152992.65144000002</v>
      </c>
      <c r="L44" s="216">
        <f t="shared" si="32"/>
        <v>152992.65144000002</v>
      </c>
      <c r="M44" s="216">
        <f t="shared" si="32"/>
        <v>152992.65144000002</v>
      </c>
      <c r="N44" s="216">
        <f t="shared" si="32"/>
        <v>152992.65144000002</v>
      </c>
      <c r="O44" s="216">
        <f t="shared" si="32"/>
        <v>152992.65144000002</v>
      </c>
      <c r="P44" s="216">
        <f t="shared" si="32"/>
        <v>152992.65144000002</v>
      </c>
      <c r="Q44" s="216">
        <f t="shared" si="32"/>
        <v>152992.65144000002</v>
      </c>
      <c r="R44" s="216">
        <f t="shared" si="32"/>
        <v>152992.65144000002</v>
      </c>
      <c r="S44" s="216">
        <f t="shared" si="32"/>
        <v>152992.65144000002</v>
      </c>
      <c r="T44" s="216">
        <f t="shared" si="32"/>
        <v>152992.65144000002</v>
      </c>
      <c r="U44" s="216">
        <f t="shared" si="32"/>
        <v>152992.65144000002</v>
      </c>
      <c r="V44" s="216">
        <f t="shared" si="32"/>
        <v>152992.65144000002</v>
      </c>
      <c r="W44" s="216">
        <f t="shared" si="32"/>
        <v>152992.65144000002</v>
      </c>
      <c r="X44" s="216">
        <f t="shared" si="32"/>
        <v>152992.65144000002</v>
      </c>
      <c r="Y44" s="216">
        <f t="shared" si="32"/>
        <v>2772991.8073200006</v>
      </c>
      <c r="Z44" s="217"/>
      <c r="AA44" s="217"/>
      <c r="AB44" s="217"/>
      <c r="AC44" s="217"/>
      <c r="AD44" s="217"/>
      <c r="AE44" s="217"/>
      <c r="AF44" s="217"/>
      <c r="AG44" s="217"/>
      <c r="AH44" s="217"/>
    </row>
    <row r="45" spans="1:34" ht="12.75" customHeight="1" x14ac:dyDescent="0.2">
      <c r="A45" s="180"/>
      <c r="B45" s="180"/>
      <c r="C45" s="180"/>
      <c r="D45" s="180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</row>
    <row r="46" spans="1:34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3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3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</sheetData>
  <sheetProtection algorithmName="SHA-512" hashValue="gByQmHLvQ1v4T8srYAIXRNLn5Ja7Rwjrvdg7nse00AYiQRUtrHFbJeJ8zPTrlVilX7NRxGT+uArJvzrxJcOI1Q==" saltValue="yVHZ/CpWjmi6blT89QO7zQ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E14:X15 E21:X22 E28:X29">
      <formula1>0</formula1>
    </dataValidation>
    <dataValidation type="decimal" operator="greaterThanOrEqual" allowBlank="1" showInputMessage="1" showErrorMessage="1" errorTitle="Entrada de dados" error="Entrada de Dados números positivos." sqref="E38:X42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8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showGridLines="0" zoomScaleNormal="100" zoomScaleSheetLayoutView="8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57.140625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1" spans="1:24" x14ac:dyDescent="0.2">
      <c r="N1" s="30"/>
    </row>
    <row r="2" spans="1:24" x14ac:dyDescent="0.2">
      <c r="A2" s="1" t="s">
        <v>222</v>
      </c>
      <c r="H2" s="29"/>
      <c r="I2" s="29"/>
    </row>
    <row r="3" spans="1:24" x14ac:dyDescent="0.2">
      <c r="A3" s="1" t="s">
        <v>223</v>
      </c>
      <c r="H3" s="29"/>
      <c r="I3" s="29"/>
    </row>
    <row r="4" spans="1:24" x14ac:dyDescent="0.2">
      <c r="A4" s="1"/>
      <c r="H4" s="29"/>
      <c r="I4" s="29"/>
    </row>
    <row r="5" spans="1:24" x14ac:dyDescent="0.2">
      <c r="A5" s="1" t="s">
        <v>43</v>
      </c>
      <c r="H5" s="29"/>
      <c r="I5" s="29"/>
    </row>
    <row r="6" spans="1:24" x14ac:dyDescent="0.2">
      <c r="A6" s="1"/>
      <c r="H6" s="29"/>
      <c r="I6" s="29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6"/>
      <c r="D8" s="57">
        <v>1</v>
      </c>
      <c r="E8" s="57">
        <f>D8+1</f>
        <v>2</v>
      </c>
      <c r="F8" s="57">
        <f t="shared" ref="F8:W8" si="0">E8+1</f>
        <v>3</v>
      </c>
      <c r="G8" s="57">
        <f t="shared" si="0"/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63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406" t="s">
        <v>2</v>
      </c>
    </row>
    <row r="9" spans="1:24" ht="6" customHeight="1" x14ac:dyDescent="0.2">
      <c r="A9" s="38"/>
      <c r="B9" s="16"/>
      <c r="C9" s="30"/>
      <c r="D9" s="120"/>
      <c r="E9" s="134"/>
      <c r="F9" s="120"/>
      <c r="G9" s="134"/>
      <c r="H9" s="120"/>
      <c r="I9" s="134"/>
      <c r="J9" s="120"/>
      <c r="K9" s="134"/>
      <c r="L9" s="120"/>
      <c r="M9" s="134"/>
      <c r="N9" s="120"/>
      <c r="O9" s="134"/>
      <c r="P9" s="120"/>
      <c r="Q9" s="134"/>
      <c r="R9" s="120"/>
      <c r="S9" s="134"/>
      <c r="T9" s="120"/>
      <c r="U9" s="134"/>
      <c r="V9" s="120"/>
      <c r="W9" s="120"/>
      <c r="X9" s="135"/>
    </row>
    <row r="10" spans="1:24" x14ac:dyDescent="0.2">
      <c r="A10" s="489"/>
      <c r="B10" s="17" t="s">
        <v>164</v>
      </c>
      <c r="C10" s="42"/>
      <c r="D10" s="136">
        <f t="shared" ref="D10:X10" si="1">SUM(D11:D16)</f>
        <v>0</v>
      </c>
      <c r="E10" s="136">
        <f t="shared" si="1"/>
        <v>0</v>
      </c>
      <c r="F10" s="136">
        <f t="shared" si="1"/>
        <v>0</v>
      </c>
      <c r="G10" s="136">
        <f t="shared" si="1"/>
        <v>0</v>
      </c>
      <c r="H10" s="136">
        <f t="shared" si="1"/>
        <v>0</v>
      </c>
      <c r="I10" s="136">
        <f t="shared" si="1"/>
        <v>0</v>
      </c>
      <c r="J10" s="136">
        <f t="shared" si="1"/>
        <v>0</v>
      </c>
      <c r="K10" s="136">
        <f t="shared" si="1"/>
        <v>0</v>
      </c>
      <c r="L10" s="136">
        <f t="shared" si="1"/>
        <v>0</v>
      </c>
      <c r="M10" s="136">
        <f t="shared" si="1"/>
        <v>0</v>
      </c>
      <c r="N10" s="136">
        <f t="shared" si="1"/>
        <v>0</v>
      </c>
      <c r="O10" s="302">
        <f t="shared" si="1"/>
        <v>0</v>
      </c>
      <c r="P10" s="136">
        <f t="shared" si="1"/>
        <v>0</v>
      </c>
      <c r="Q10" s="136">
        <f t="shared" si="1"/>
        <v>0</v>
      </c>
      <c r="R10" s="136">
        <f t="shared" si="1"/>
        <v>0</v>
      </c>
      <c r="S10" s="136">
        <f t="shared" si="1"/>
        <v>0</v>
      </c>
      <c r="T10" s="136">
        <f t="shared" si="1"/>
        <v>0</v>
      </c>
      <c r="U10" s="136">
        <f t="shared" si="1"/>
        <v>0</v>
      </c>
      <c r="V10" s="136">
        <f t="shared" si="1"/>
        <v>0</v>
      </c>
      <c r="W10" s="136">
        <f t="shared" si="1"/>
        <v>0</v>
      </c>
      <c r="X10" s="302">
        <f t="shared" si="1"/>
        <v>0</v>
      </c>
    </row>
    <row r="11" spans="1:24" x14ac:dyDescent="0.2">
      <c r="A11" s="489"/>
      <c r="B11" s="19"/>
      <c r="C11" s="274" t="s">
        <v>237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458"/>
      <c r="P11" s="272"/>
      <c r="Q11" s="272"/>
      <c r="R11" s="272"/>
      <c r="S11" s="272"/>
      <c r="T11" s="272"/>
      <c r="U11" s="272"/>
      <c r="V11" s="272"/>
      <c r="W11" s="272"/>
      <c r="X11" s="135">
        <f t="shared" ref="X11:X16" si="2">SUM(D11:W11)</f>
        <v>0</v>
      </c>
    </row>
    <row r="12" spans="1:24" x14ac:dyDescent="0.2">
      <c r="A12" s="489"/>
      <c r="B12" s="19"/>
      <c r="C12" s="274" t="s">
        <v>237</v>
      </c>
      <c r="D12" s="272"/>
      <c r="E12" s="273"/>
      <c r="F12" s="272"/>
      <c r="G12" s="273"/>
      <c r="H12" s="272"/>
      <c r="I12" s="273"/>
      <c r="J12" s="272"/>
      <c r="K12" s="273"/>
      <c r="L12" s="272"/>
      <c r="M12" s="273"/>
      <c r="N12" s="272"/>
      <c r="O12" s="273"/>
      <c r="P12" s="272"/>
      <c r="Q12" s="273"/>
      <c r="R12" s="272"/>
      <c r="S12" s="273"/>
      <c r="T12" s="272"/>
      <c r="U12" s="273"/>
      <c r="V12" s="272"/>
      <c r="W12" s="272"/>
      <c r="X12" s="135">
        <f t="shared" si="2"/>
        <v>0</v>
      </c>
    </row>
    <row r="13" spans="1:24" x14ac:dyDescent="0.2">
      <c r="A13" s="489"/>
      <c r="B13" s="19"/>
      <c r="C13" s="274" t="s">
        <v>237</v>
      </c>
      <c r="D13" s="272"/>
      <c r="E13" s="273"/>
      <c r="F13" s="272"/>
      <c r="G13" s="273"/>
      <c r="H13" s="272"/>
      <c r="I13" s="273"/>
      <c r="J13" s="272"/>
      <c r="K13" s="273"/>
      <c r="L13" s="272"/>
      <c r="M13" s="273"/>
      <c r="N13" s="272"/>
      <c r="O13" s="273"/>
      <c r="P13" s="272"/>
      <c r="Q13" s="273"/>
      <c r="R13" s="272"/>
      <c r="S13" s="273"/>
      <c r="T13" s="272"/>
      <c r="U13" s="273"/>
      <c r="V13" s="272"/>
      <c r="W13" s="272"/>
      <c r="X13" s="135">
        <f t="shared" si="2"/>
        <v>0</v>
      </c>
    </row>
    <row r="14" spans="1:24" x14ac:dyDescent="0.2">
      <c r="A14" s="489"/>
      <c r="B14" s="19"/>
      <c r="C14" s="274" t="s">
        <v>237</v>
      </c>
      <c r="D14" s="272"/>
      <c r="E14" s="273"/>
      <c r="F14" s="272"/>
      <c r="G14" s="273"/>
      <c r="H14" s="272"/>
      <c r="I14" s="272"/>
      <c r="J14" s="272"/>
      <c r="K14" s="273"/>
      <c r="L14" s="272"/>
      <c r="M14" s="273"/>
      <c r="N14" s="272"/>
      <c r="O14" s="273"/>
      <c r="P14" s="272"/>
      <c r="Q14" s="273"/>
      <c r="R14" s="272"/>
      <c r="S14" s="273"/>
      <c r="T14" s="272"/>
      <c r="U14" s="273"/>
      <c r="V14" s="272"/>
      <c r="W14" s="272"/>
      <c r="X14" s="135">
        <f t="shared" si="2"/>
        <v>0</v>
      </c>
    </row>
    <row r="15" spans="1:24" x14ac:dyDescent="0.2">
      <c r="A15" s="489"/>
      <c r="B15" s="19"/>
      <c r="C15" s="274" t="s">
        <v>237</v>
      </c>
      <c r="D15" s="272"/>
      <c r="E15" s="273"/>
      <c r="F15" s="272"/>
      <c r="G15" s="273"/>
      <c r="H15" s="272"/>
      <c r="I15" s="273"/>
      <c r="J15" s="272"/>
      <c r="K15" s="273"/>
      <c r="L15" s="272"/>
      <c r="M15" s="273"/>
      <c r="N15" s="272"/>
      <c r="O15" s="273"/>
      <c r="P15" s="272"/>
      <c r="Q15" s="273"/>
      <c r="R15" s="272"/>
      <c r="S15" s="273"/>
      <c r="T15" s="272"/>
      <c r="U15" s="273"/>
      <c r="V15" s="272"/>
      <c r="W15" s="272"/>
      <c r="X15" s="135">
        <f t="shared" si="2"/>
        <v>0</v>
      </c>
    </row>
    <row r="16" spans="1:24" x14ac:dyDescent="0.2">
      <c r="A16" s="489"/>
      <c r="B16" s="19"/>
      <c r="C16" s="274" t="s">
        <v>237</v>
      </c>
      <c r="D16" s="272"/>
      <c r="E16" s="273"/>
      <c r="F16" s="272"/>
      <c r="G16" s="273"/>
      <c r="H16" s="272"/>
      <c r="I16" s="273"/>
      <c r="J16" s="272"/>
      <c r="K16" s="273"/>
      <c r="L16" s="272"/>
      <c r="M16" s="273"/>
      <c r="N16" s="272"/>
      <c r="O16" s="273"/>
      <c r="P16" s="272"/>
      <c r="Q16" s="273"/>
      <c r="R16" s="272"/>
      <c r="S16" s="273"/>
      <c r="T16" s="272"/>
      <c r="U16" s="273"/>
      <c r="V16" s="272"/>
      <c r="W16" s="272"/>
      <c r="X16" s="135">
        <f t="shared" si="2"/>
        <v>0</v>
      </c>
    </row>
    <row r="17" spans="1:31" ht="6" customHeight="1" x14ac:dyDescent="0.2">
      <c r="A17" s="489"/>
      <c r="B17" s="19"/>
      <c r="C17" s="287"/>
      <c r="D17" s="288"/>
      <c r="E17" s="289"/>
      <c r="F17" s="288"/>
      <c r="G17" s="289"/>
      <c r="H17" s="288"/>
      <c r="I17" s="289"/>
      <c r="J17" s="288"/>
      <c r="K17" s="289"/>
      <c r="L17" s="288"/>
      <c r="M17" s="289"/>
      <c r="N17" s="288"/>
      <c r="O17" s="289"/>
      <c r="P17" s="288"/>
      <c r="Q17" s="289"/>
      <c r="R17" s="288"/>
      <c r="S17" s="289"/>
      <c r="T17" s="288"/>
      <c r="U17" s="289"/>
      <c r="V17" s="288"/>
      <c r="W17" s="288"/>
      <c r="X17" s="135"/>
    </row>
    <row r="18" spans="1:31" x14ac:dyDescent="0.2">
      <c r="A18" s="489"/>
      <c r="B18" s="17" t="s">
        <v>166</v>
      </c>
      <c r="C18" s="42"/>
      <c r="D18" s="136">
        <f t="shared" ref="D18:X18" si="3">SUM(D19:D25)</f>
        <v>0</v>
      </c>
      <c r="E18" s="136">
        <f t="shared" si="3"/>
        <v>0</v>
      </c>
      <c r="F18" s="136">
        <f t="shared" si="3"/>
        <v>0</v>
      </c>
      <c r="G18" s="136">
        <f t="shared" si="3"/>
        <v>0</v>
      </c>
      <c r="H18" s="136">
        <f t="shared" si="3"/>
        <v>0</v>
      </c>
      <c r="I18" s="136">
        <f t="shared" si="3"/>
        <v>0</v>
      </c>
      <c r="J18" s="136">
        <f t="shared" si="3"/>
        <v>0</v>
      </c>
      <c r="K18" s="136">
        <f t="shared" si="3"/>
        <v>0</v>
      </c>
      <c r="L18" s="136">
        <f t="shared" si="3"/>
        <v>0</v>
      </c>
      <c r="M18" s="136">
        <f t="shared" si="3"/>
        <v>0</v>
      </c>
      <c r="N18" s="136">
        <f t="shared" si="3"/>
        <v>0</v>
      </c>
      <c r="O18" s="302">
        <f t="shared" si="3"/>
        <v>0</v>
      </c>
      <c r="P18" s="136">
        <f t="shared" si="3"/>
        <v>0</v>
      </c>
      <c r="Q18" s="136">
        <f t="shared" si="3"/>
        <v>0</v>
      </c>
      <c r="R18" s="136">
        <f t="shared" si="3"/>
        <v>0</v>
      </c>
      <c r="S18" s="136">
        <f t="shared" si="3"/>
        <v>0</v>
      </c>
      <c r="T18" s="136">
        <f t="shared" si="3"/>
        <v>0</v>
      </c>
      <c r="U18" s="136">
        <f t="shared" si="3"/>
        <v>0</v>
      </c>
      <c r="V18" s="136">
        <f t="shared" si="3"/>
        <v>0</v>
      </c>
      <c r="W18" s="136">
        <f t="shared" si="3"/>
        <v>0</v>
      </c>
      <c r="X18" s="302">
        <f t="shared" si="3"/>
        <v>0</v>
      </c>
    </row>
    <row r="19" spans="1:31" x14ac:dyDescent="0.2">
      <c r="A19" s="489"/>
      <c r="B19" s="19"/>
      <c r="C19" s="274" t="s">
        <v>237</v>
      </c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458"/>
      <c r="P19" s="272"/>
      <c r="Q19" s="272"/>
      <c r="R19" s="272"/>
      <c r="S19" s="272"/>
      <c r="T19" s="272"/>
      <c r="U19" s="272"/>
      <c r="V19" s="272"/>
      <c r="W19" s="272"/>
      <c r="X19" s="135">
        <f t="shared" ref="X19:X25" si="4">SUM(D19:W19)</f>
        <v>0</v>
      </c>
    </row>
    <row r="20" spans="1:31" x14ac:dyDescent="0.2">
      <c r="A20" s="489"/>
      <c r="B20" s="19"/>
      <c r="C20" s="274" t="s">
        <v>237</v>
      </c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458"/>
      <c r="P20" s="272"/>
      <c r="Q20" s="272"/>
      <c r="R20" s="272"/>
      <c r="S20" s="272"/>
      <c r="T20" s="272"/>
      <c r="U20" s="272"/>
      <c r="V20" s="272"/>
      <c r="W20" s="272"/>
      <c r="X20" s="135">
        <f t="shared" si="4"/>
        <v>0</v>
      </c>
    </row>
    <row r="21" spans="1:31" x14ac:dyDescent="0.2">
      <c r="A21" s="489"/>
      <c r="B21" s="19"/>
      <c r="C21" s="274" t="s">
        <v>237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458"/>
      <c r="P21" s="272"/>
      <c r="Q21" s="272"/>
      <c r="R21" s="272"/>
      <c r="S21" s="272"/>
      <c r="T21" s="272"/>
      <c r="U21" s="272"/>
      <c r="V21" s="272"/>
      <c r="W21" s="272"/>
      <c r="X21" s="135">
        <f t="shared" si="4"/>
        <v>0</v>
      </c>
    </row>
    <row r="22" spans="1:31" x14ac:dyDescent="0.2">
      <c r="A22" s="489"/>
      <c r="B22" s="19"/>
      <c r="C22" s="274" t="s">
        <v>237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458"/>
      <c r="P22" s="272"/>
      <c r="Q22" s="272"/>
      <c r="R22" s="272"/>
      <c r="S22" s="272"/>
      <c r="T22" s="272"/>
      <c r="U22" s="272"/>
      <c r="V22" s="272"/>
      <c r="W22" s="272"/>
      <c r="X22" s="135">
        <f t="shared" si="4"/>
        <v>0</v>
      </c>
    </row>
    <row r="23" spans="1:31" x14ac:dyDescent="0.2">
      <c r="A23" s="489"/>
      <c r="B23" s="19"/>
      <c r="C23" s="274" t="s">
        <v>237</v>
      </c>
      <c r="D23" s="272"/>
      <c r="E23" s="273"/>
      <c r="F23" s="272"/>
      <c r="G23" s="273"/>
      <c r="H23" s="272"/>
      <c r="I23" s="273"/>
      <c r="J23" s="272"/>
      <c r="K23" s="273"/>
      <c r="L23" s="272"/>
      <c r="M23" s="273"/>
      <c r="N23" s="272"/>
      <c r="O23" s="273"/>
      <c r="P23" s="272"/>
      <c r="Q23" s="273"/>
      <c r="R23" s="272"/>
      <c r="S23" s="273"/>
      <c r="T23" s="272"/>
      <c r="U23" s="273"/>
      <c r="V23" s="272"/>
      <c r="W23" s="272"/>
      <c r="X23" s="135">
        <f t="shared" si="4"/>
        <v>0</v>
      </c>
    </row>
    <row r="24" spans="1:31" x14ac:dyDescent="0.2">
      <c r="A24" s="489"/>
      <c r="B24" s="19"/>
      <c r="C24" s="274" t="s">
        <v>237</v>
      </c>
      <c r="D24" s="272"/>
      <c r="E24" s="273"/>
      <c r="F24" s="272"/>
      <c r="G24" s="273"/>
      <c r="H24" s="272"/>
      <c r="I24" s="273"/>
      <c r="J24" s="272"/>
      <c r="K24" s="273"/>
      <c r="L24" s="272"/>
      <c r="M24" s="273"/>
      <c r="N24" s="272"/>
      <c r="O24" s="273"/>
      <c r="P24" s="272"/>
      <c r="Q24" s="273"/>
      <c r="R24" s="272"/>
      <c r="S24" s="273"/>
      <c r="T24" s="272"/>
      <c r="U24" s="273"/>
      <c r="V24" s="272"/>
      <c r="W24" s="272"/>
      <c r="X24" s="135">
        <f t="shared" si="4"/>
        <v>0</v>
      </c>
    </row>
    <row r="25" spans="1:31" x14ac:dyDescent="0.2">
      <c r="A25" s="489"/>
      <c r="B25" s="19"/>
      <c r="C25" s="274" t="s">
        <v>237</v>
      </c>
      <c r="D25" s="272"/>
      <c r="E25" s="273"/>
      <c r="F25" s="272"/>
      <c r="G25" s="273"/>
      <c r="H25" s="272"/>
      <c r="I25" s="273"/>
      <c r="J25" s="272"/>
      <c r="K25" s="273"/>
      <c r="L25" s="272"/>
      <c r="M25" s="273"/>
      <c r="N25" s="272"/>
      <c r="O25" s="273"/>
      <c r="P25" s="272"/>
      <c r="Q25" s="273"/>
      <c r="R25" s="272"/>
      <c r="S25" s="273"/>
      <c r="T25" s="272"/>
      <c r="U25" s="273"/>
      <c r="V25" s="272"/>
      <c r="W25" s="272"/>
      <c r="X25" s="135">
        <f t="shared" si="4"/>
        <v>0</v>
      </c>
    </row>
    <row r="26" spans="1:31" ht="6" customHeight="1" x14ac:dyDescent="0.2">
      <c r="A26" s="489"/>
      <c r="B26" s="19"/>
      <c r="C26" s="42"/>
      <c r="D26" s="120"/>
      <c r="E26" s="134"/>
      <c r="F26" s="120"/>
      <c r="G26" s="134"/>
      <c r="H26" s="120"/>
      <c r="I26" s="134"/>
      <c r="J26" s="120"/>
      <c r="K26" s="134"/>
      <c r="L26" s="120"/>
      <c r="M26" s="134"/>
      <c r="N26" s="120"/>
      <c r="O26" s="134"/>
      <c r="P26" s="120"/>
      <c r="Q26" s="134"/>
      <c r="R26" s="120"/>
      <c r="S26" s="134"/>
      <c r="T26" s="120"/>
      <c r="U26" s="134"/>
      <c r="V26" s="120"/>
      <c r="W26" s="120"/>
      <c r="X26" s="135"/>
    </row>
    <row r="27" spans="1:31" s="1" customFormat="1" ht="18" customHeight="1" x14ac:dyDescent="0.2">
      <c r="A27" s="131" t="s">
        <v>125</v>
      </c>
      <c r="B27" s="52"/>
      <c r="C27" s="562"/>
      <c r="D27" s="125">
        <f t="shared" ref="D27:X27" si="5">D10+D18</f>
        <v>0</v>
      </c>
      <c r="E27" s="125">
        <f t="shared" si="5"/>
        <v>0</v>
      </c>
      <c r="F27" s="125">
        <f t="shared" si="5"/>
        <v>0</v>
      </c>
      <c r="G27" s="125">
        <f t="shared" si="5"/>
        <v>0</v>
      </c>
      <c r="H27" s="125">
        <f t="shared" si="5"/>
        <v>0</v>
      </c>
      <c r="I27" s="125">
        <f t="shared" si="5"/>
        <v>0</v>
      </c>
      <c r="J27" s="125">
        <f t="shared" si="5"/>
        <v>0</v>
      </c>
      <c r="K27" s="125">
        <f t="shared" si="5"/>
        <v>0</v>
      </c>
      <c r="L27" s="125">
        <f t="shared" si="5"/>
        <v>0</v>
      </c>
      <c r="M27" s="125">
        <f t="shared" si="5"/>
        <v>0</v>
      </c>
      <c r="N27" s="125">
        <f t="shared" si="5"/>
        <v>0</v>
      </c>
      <c r="O27" s="407">
        <f t="shared" si="5"/>
        <v>0</v>
      </c>
      <c r="P27" s="125">
        <f t="shared" si="5"/>
        <v>0</v>
      </c>
      <c r="Q27" s="125">
        <f t="shared" si="5"/>
        <v>0</v>
      </c>
      <c r="R27" s="125">
        <f t="shared" si="5"/>
        <v>0</v>
      </c>
      <c r="S27" s="125">
        <f t="shared" si="5"/>
        <v>0</v>
      </c>
      <c r="T27" s="125">
        <f t="shared" si="5"/>
        <v>0</v>
      </c>
      <c r="U27" s="125">
        <f t="shared" si="5"/>
        <v>0</v>
      </c>
      <c r="V27" s="125">
        <f t="shared" si="5"/>
        <v>0</v>
      </c>
      <c r="W27" s="125">
        <f t="shared" si="5"/>
        <v>0</v>
      </c>
      <c r="X27" s="407">
        <f t="shared" si="5"/>
        <v>0</v>
      </c>
      <c r="Y27" s="29"/>
      <c r="Z27" s="29"/>
    </row>
    <row r="28" spans="1:31" x14ac:dyDescent="0.2">
      <c r="A28" s="19"/>
      <c r="B28" s="19"/>
      <c r="C28" s="42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31" x14ac:dyDescent="0.2">
      <c r="A29" s="1" t="s">
        <v>45</v>
      </c>
      <c r="D29" s="292"/>
      <c r="H29" s="29"/>
      <c r="I29" s="29"/>
    </row>
    <row r="30" spans="1:31" x14ac:dyDescent="0.2">
      <c r="A30" s="31"/>
      <c r="B30" s="1"/>
      <c r="C30" s="29"/>
      <c r="D30" s="293"/>
      <c r="E30" s="29"/>
    </row>
    <row r="31" spans="1:31" x14ac:dyDescent="0.2">
      <c r="A31" s="14" t="s">
        <v>38</v>
      </c>
      <c r="C31"/>
      <c r="D31"/>
      <c r="E31"/>
      <c r="F31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/>
      <c r="Z31" s="30"/>
      <c r="AA31" s="16"/>
      <c r="AB31" s="16"/>
      <c r="AC31" s="16"/>
      <c r="AD31" s="16"/>
      <c r="AE31" s="16"/>
    </row>
    <row r="32" spans="1:31" ht="18" customHeight="1" x14ac:dyDescent="0.2">
      <c r="A32" s="11"/>
      <c r="B32" s="13"/>
      <c r="C32" s="36"/>
      <c r="D32" s="57">
        <v>1</v>
      </c>
      <c r="E32" s="57">
        <f>D32+1</f>
        <v>2</v>
      </c>
      <c r="F32" s="57">
        <f t="shared" ref="F32" si="6">E32+1</f>
        <v>3</v>
      </c>
      <c r="G32" s="57">
        <f t="shared" ref="G32" si="7">F32+1</f>
        <v>4</v>
      </c>
      <c r="H32" s="57">
        <f t="shared" ref="H32" si="8">G32+1</f>
        <v>5</v>
      </c>
      <c r="I32" s="57">
        <f t="shared" ref="I32" si="9">H32+1</f>
        <v>6</v>
      </c>
      <c r="J32" s="57">
        <f t="shared" ref="J32" si="10">I32+1</f>
        <v>7</v>
      </c>
      <c r="K32" s="57">
        <f t="shared" ref="K32" si="11">J32+1</f>
        <v>8</v>
      </c>
      <c r="L32" s="57">
        <f t="shared" ref="L32" si="12">K32+1</f>
        <v>9</v>
      </c>
      <c r="M32" s="57">
        <f t="shared" ref="M32" si="13">L32+1</f>
        <v>10</v>
      </c>
      <c r="N32" s="57">
        <f t="shared" ref="N32" si="14">M32+1</f>
        <v>11</v>
      </c>
      <c r="O32" s="563">
        <f t="shared" ref="O32" si="15">N32+1</f>
        <v>12</v>
      </c>
      <c r="P32" s="57">
        <f t="shared" ref="P32" si="16">O32+1</f>
        <v>13</v>
      </c>
      <c r="Q32" s="57">
        <f t="shared" ref="Q32" si="17">P32+1</f>
        <v>14</v>
      </c>
      <c r="R32" s="57">
        <f t="shared" ref="R32" si="18">Q32+1</f>
        <v>15</v>
      </c>
      <c r="S32" s="57">
        <f t="shared" ref="S32" si="19">R32+1</f>
        <v>16</v>
      </c>
      <c r="T32" s="57">
        <f t="shared" ref="T32" si="20">S32+1</f>
        <v>17</v>
      </c>
      <c r="U32" s="57">
        <f t="shared" ref="U32" si="21">T32+1</f>
        <v>18</v>
      </c>
      <c r="V32" s="57">
        <f t="shared" ref="V32" si="22">U32+1</f>
        <v>19</v>
      </c>
      <c r="W32" s="57">
        <f t="shared" ref="W32" si="23">V32+1</f>
        <v>20</v>
      </c>
      <c r="X32" s="406" t="s">
        <v>2</v>
      </c>
      <c r="Y32"/>
      <c r="Z32" s="28"/>
      <c r="AA32" s="16"/>
      <c r="AB32" s="16"/>
      <c r="AC32" s="16"/>
      <c r="AD32" s="16"/>
      <c r="AE32" s="16"/>
    </row>
    <row r="33" spans="1:31" ht="6" customHeight="1" x14ac:dyDescent="0.2">
      <c r="A33" s="38"/>
      <c r="B33" s="16"/>
      <c r="C33" s="30"/>
      <c r="D33" s="24"/>
      <c r="E33" s="30"/>
      <c r="F33" s="24"/>
      <c r="G33" s="30"/>
      <c r="H33" s="24"/>
      <c r="I33" s="30"/>
      <c r="J33" s="24"/>
      <c r="K33" s="30"/>
      <c r="L33" s="24"/>
      <c r="M33" s="30"/>
      <c r="N33" s="24"/>
      <c r="O33" s="30"/>
      <c r="P33" s="24"/>
      <c r="Q33" s="30"/>
      <c r="R33" s="24"/>
      <c r="S33" s="30"/>
      <c r="T33" s="24"/>
      <c r="U33" s="30"/>
      <c r="V33" s="24"/>
      <c r="W33" s="24"/>
      <c r="X33" s="39"/>
      <c r="Y33"/>
      <c r="Z33" s="30"/>
      <c r="AA33" s="16"/>
      <c r="AB33" s="16"/>
      <c r="AC33" s="16"/>
      <c r="AD33" s="16"/>
      <c r="AE33" s="16"/>
    </row>
    <row r="34" spans="1:31" x14ac:dyDescent="0.2">
      <c r="A34" s="489"/>
      <c r="B34" s="17" t="s">
        <v>165</v>
      </c>
      <c r="C34" s="42"/>
      <c r="D34" s="24"/>
      <c r="E34" s="30"/>
      <c r="F34" s="24"/>
      <c r="G34" s="30"/>
      <c r="H34" s="24"/>
      <c r="I34" s="30"/>
      <c r="J34" s="24"/>
      <c r="K34" s="30"/>
      <c r="L34" s="24"/>
      <c r="M34" s="30"/>
      <c r="N34" s="24"/>
      <c r="O34" s="30"/>
      <c r="P34" s="24"/>
      <c r="Q34" s="30"/>
      <c r="R34" s="24"/>
      <c r="S34" s="30"/>
      <c r="T34" s="24"/>
      <c r="U34" s="30"/>
      <c r="V34" s="24"/>
      <c r="W34" s="24"/>
      <c r="X34" s="39"/>
      <c r="Y34"/>
      <c r="Z34" s="30"/>
      <c r="AA34" s="16"/>
      <c r="AB34" s="16"/>
      <c r="AC34" s="16"/>
      <c r="AD34" s="16"/>
      <c r="AE34" s="16"/>
    </row>
    <row r="35" spans="1:31" x14ac:dyDescent="0.2">
      <c r="A35" s="489"/>
      <c r="B35" s="17" t="s">
        <v>47</v>
      </c>
      <c r="C35" s="42"/>
      <c r="D35" s="136">
        <f>SUM(D36:D42)</f>
        <v>0</v>
      </c>
      <c r="E35" s="136">
        <f t="shared" ref="E35:X35" si="24">SUM(E36:E42)</f>
        <v>0</v>
      </c>
      <c r="F35" s="136">
        <f t="shared" si="24"/>
        <v>0</v>
      </c>
      <c r="G35" s="136">
        <f t="shared" si="24"/>
        <v>0</v>
      </c>
      <c r="H35" s="136">
        <f t="shared" si="24"/>
        <v>0</v>
      </c>
      <c r="I35" s="136">
        <f t="shared" si="24"/>
        <v>0</v>
      </c>
      <c r="J35" s="136">
        <f t="shared" si="24"/>
        <v>0</v>
      </c>
      <c r="K35" s="136">
        <f t="shared" si="24"/>
        <v>0</v>
      </c>
      <c r="L35" s="136">
        <f t="shared" si="24"/>
        <v>0</v>
      </c>
      <c r="M35" s="136">
        <f t="shared" si="24"/>
        <v>0</v>
      </c>
      <c r="N35" s="136">
        <f t="shared" si="24"/>
        <v>0</v>
      </c>
      <c r="O35" s="302">
        <f t="shared" si="24"/>
        <v>0</v>
      </c>
      <c r="P35" s="136">
        <f t="shared" si="24"/>
        <v>0</v>
      </c>
      <c r="Q35" s="136">
        <f t="shared" si="24"/>
        <v>0</v>
      </c>
      <c r="R35" s="136">
        <f t="shared" si="24"/>
        <v>0</v>
      </c>
      <c r="S35" s="136">
        <f t="shared" si="24"/>
        <v>0</v>
      </c>
      <c r="T35" s="136">
        <f t="shared" si="24"/>
        <v>0</v>
      </c>
      <c r="U35" s="136">
        <f t="shared" si="24"/>
        <v>0</v>
      </c>
      <c r="V35" s="136">
        <f t="shared" si="24"/>
        <v>0</v>
      </c>
      <c r="W35" s="136">
        <f t="shared" si="24"/>
        <v>0</v>
      </c>
      <c r="X35" s="302">
        <f t="shared" si="24"/>
        <v>0</v>
      </c>
      <c r="Y35"/>
      <c r="Z35" s="30"/>
      <c r="AA35" s="16"/>
      <c r="AB35" s="16"/>
      <c r="AC35" s="16"/>
      <c r="AD35" s="16"/>
      <c r="AE35" s="16"/>
    </row>
    <row r="36" spans="1:31" x14ac:dyDescent="0.2">
      <c r="A36" s="489"/>
      <c r="B36" s="230"/>
      <c r="C36" s="285" t="s">
        <v>9</v>
      </c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458"/>
      <c r="P36" s="272"/>
      <c r="Q36" s="272"/>
      <c r="R36" s="272"/>
      <c r="S36" s="272"/>
      <c r="T36" s="272"/>
      <c r="U36" s="272"/>
      <c r="V36" s="272"/>
      <c r="W36" s="272"/>
      <c r="X36" s="135">
        <f t="shared" ref="X36:X42" si="25">SUM(D36:W36)</f>
        <v>0</v>
      </c>
      <c r="Y36"/>
      <c r="Z36" s="30"/>
      <c r="AA36" s="16"/>
      <c r="AB36" s="16"/>
      <c r="AC36" s="16"/>
      <c r="AD36" s="16"/>
      <c r="AE36" s="16"/>
    </row>
    <row r="37" spans="1:31" x14ac:dyDescent="0.2">
      <c r="A37" s="489"/>
      <c r="B37" s="230"/>
      <c r="C37" s="285" t="s">
        <v>9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458"/>
      <c r="P37" s="272"/>
      <c r="Q37" s="272"/>
      <c r="R37" s="272"/>
      <c r="S37" s="272"/>
      <c r="T37" s="272"/>
      <c r="U37" s="272"/>
      <c r="V37" s="272"/>
      <c r="W37" s="272"/>
      <c r="X37" s="135">
        <f t="shared" si="25"/>
        <v>0</v>
      </c>
      <c r="Y37"/>
      <c r="Z37" s="30"/>
      <c r="AA37" s="16"/>
      <c r="AB37" s="16"/>
      <c r="AC37" s="16"/>
      <c r="AD37" s="16"/>
      <c r="AE37" s="16"/>
    </row>
    <row r="38" spans="1:31" x14ac:dyDescent="0.2">
      <c r="A38" s="489"/>
      <c r="B38" s="230"/>
      <c r="C38" s="285" t="s">
        <v>9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458"/>
      <c r="P38" s="272"/>
      <c r="Q38" s="272"/>
      <c r="R38" s="272"/>
      <c r="S38" s="272"/>
      <c r="T38" s="272"/>
      <c r="U38" s="272"/>
      <c r="V38" s="272"/>
      <c r="W38" s="272"/>
      <c r="X38" s="135">
        <f t="shared" si="25"/>
        <v>0</v>
      </c>
      <c r="Y38"/>
      <c r="Z38" s="30"/>
      <c r="AA38" s="16"/>
      <c r="AB38" s="16"/>
      <c r="AC38" s="16"/>
      <c r="AD38" s="16"/>
      <c r="AE38" s="16"/>
    </row>
    <row r="39" spans="1:31" x14ac:dyDescent="0.2">
      <c r="A39" s="489"/>
      <c r="B39" s="230"/>
      <c r="C39" s="285" t="s">
        <v>9</v>
      </c>
      <c r="D39" s="272"/>
      <c r="E39" s="273"/>
      <c r="F39" s="272"/>
      <c r="G39" s="273"/>
      <c r="H39" s="272"/>
      <c r="I39" s="273"/>
      <c r="J39" s="272"/>
      <c r="K39" s="273"/>
      <c r="L39" s="272"/>
      <c r="M39" s="273"/>
      <c r="N39" s="272"/>
      <c r="O39" s="273"/>
      <c r="P39" s="272"/>
      <c r="Q39" s="273"/>
      <c r="R39" s="272"/>
      <c r="S39" s="273"/>
      <c r="T39" s="272"/>
      <c r="U39" s="273"/>
      <c r="V39" s="272"/>
      <c r="W39" s="272"/>
      <c r="X39" s="135">
        <f t="shared" si="25"/>
        <v>0</v>
      </c>
      <c r="Y39"/>
      <c r="Z39" s="30"/>
      <c r="AA39" s="16"/>
      <c r="AB39" s="16"/>
      <c r="AC39" s="16"/>
      <c r="AD39" s="16"/>
      <c r="AE39" s="16"/>
    </row>
    <row r="40" spans="1:31" x14ac:dyDescent="0.2">
      <c r="A40" s="489"/>
      <c r="B40" s="230"/>
      <c r="C40" s="285" t="s">
        <v>9</v>
      </c>
      <c r="D40" s="272"/>
      <c r="E40" s="273"/>
      <c r="F40" s="272"/>
      <c r="G40" s="273"/>
      <c r="H40" s="272"/>
      <c r="I40" s="273"/>
      <c r="J40" s="272"/>
      <c r="K40" s="273"/>
      <c r="L40" s="272"/>
      <c r="M40" s="273"/>
      <c r="N40" s="272"/>
      <c r="O40" s="273"/>
      <c r="P40" s="272"/>
      <c r="Q40" s="273"/>
      <c r="R40" s="272"/>
      <c r="S40" s="273"/>
      <c r="T40" s="272"/>
      <c r="U40" s="273"/>
      <c r="V40" s="272"/>
      <c r="W40" s="272"/>
      <c r="X40" s="135">
        <f t="shared" si="25"/>
        <v>0</v>
      </c>
      <c r="Y40"/>
      <c r="Z40" s="30"/>
      <c r="AA40" s="16"/>
      <c r="AB40" s="16"/>
      <c r="AC40" s="16"/>
      <c r="AD40" s="16"/>
      <c r="AE40" s="16"/>
    </row>
    <row r="41" spans="1:31" x14ac:dyDescent="0.2">
      <c r="A41" s="489"/>
      <c r="B41" s="470"/>
      <c r="C41" s="285" t="s">
        <v>9</v>
      </c>
      <c r="D41" s="272"/>
      <c r="E41" s="273"/>
      <c r="F41" s="272"/>
      <c r="G41" s="273"/>
      <c r="H41" s="272"/>
      <c r="I41" s="273"/>
      <c r="J41" s="272"/>
      <c r="K41" s="273"/>
      <c r="L41" s="272"/>
      <c r="M41" s="273"/>
      <c r="N41" s="272"/>
      <c r="O41" s="273"/>
      <c r="P41" s="272"/>
      <c r="Q41" s="273"/>
      <c r="R41" s="272"/>
      <c r="S41" s="273"/>
      <c r="T41" s="272"/>
      <c r="U41" s="273"/>
      <c r="V41" s="272"/>
      <c r="W41" s="272"/>
      <c r="X41" s="135">
        <f t="shared" si="25"/>
        <v>0</v>
      </c>
      <c r="Y41"/>
      <c r="Z41" s="30"/>
      <c r="AA41" s="16"/>
      <c r="AB41" s="16"/>
      <c r="AC41" s="16"/>
      <c r="AD41" s="16"/>
      <c r="AE41" s="16"/>
    </row>
    <row r="42" spans="1:31" x14ac:dyDescent="0.2">
      <c r="A42" s="489"/>
      <c r="B42" s="230"/>
      <c r="C42" s="285" t="s">
        <v>9</v>
      </c>
      <c r="D42" s="272"/>
      <c r="E42" s="273"/>
      <c r="F42" s="272"/>
      <c r="G42" s="273"/>
      <c r="H42" s="272"/>
      <c r="I42" s="273"/>
      <c r="J42" s="272"/>
      <c r="K42" s="273"/>
      <c r="L42" s="272"/>
      <c r="M42" s="273"/>
      <c r="N42" s="272"/>
      <c r="O42" s="273"/>
      <c r="P42" s="272"/>
      <c r="Q42" s="273"/>
      <c r="R42" s="272"/>
      <c r="S42" s="273"/>
      <c r="T42" s="272"/>
      <c r="U42" s="273"/>
      <c r="V42" s="272"/>
      <c r="W42" s="272"/>
      <c r="X42" s="135">
        <f t="shared" si="25"/>
        <v>0</v>
      </c>
      <c r="Y42"/>
      <c r="Z42" s="37"/>
      <c r="AA42" s="16"/>
      <c r="AB42" s="16"/>
      <c r="AC42" s="16"/>
      <c r="AD42" s="16"/>
      <c r="AE42" s="16"/>
    </row>
    <row r="43" spans="1:31" ht="6" customHeight="1" x14ac:dyDescent="0.2">
      <c r="A43" s="489"/>
      <c r="B43" s="19"/>
      <c r="C43" s="42"/>
      <c r="D43" s="24"/>
      <c r="E43" s="30"/>
      <c r="F43" s="24"/>
      <c r="G43" s="30"/>
      <c r="H43" s="24"/>
      <c r="I43" s="30"/>
      <c r="J43" s="24"/>
      <c r="K43" s="30"/>
      <c r="L43" s="24"/>
      <c r="M43" s="30"/>
      <c r="N43" s="24"/>
      <c r="O43" s="30"/>
      <c r="P43" s="24"/>
      <c r="Q43" s="30"/>
      <c r="R43" s="24"/>
      <c r="S43" s="30"/>
      <c r="T43" s="24"/>
      <c r="U43" s="30"/>
      <c r="V43" s="24"/>
      <c r="W43" s="24"/>
      <c r="X43" s="39"/>
      <c r="Y43"/>
      <c r="Z43" s="37"/>
      <c r="AA43" s="16"/>
      <c r="AB43" s="16"/>
      <c r="AC43" s="16"/>
      <c r="AD43" s="16"/>
      <c r="AE43" s="16"/>
    </row>
    <row r="44" spans="1:31" x14ac:dyDescent="0.2">
      <c r="A44" s="489"/>
      <c r="B44" s="231" t="s">
        <v>48</v>
      </c>
      <c r="C44" s="45"/>
      <c r="D44" s="136">
        <f>SUM(D45:D51)</f>
        <v>0</v>
      </c>
      <c r="E44" s="136">
        <f t="shared" ref="E44:X44" si="26">SUM(E45:E51)</f>
        <v>0</v>
      </c>
      <c r="F44" s="136">
        <f t="shared" si="26"/>
        <v>0</v>
      </c>
      <c r="G44" s="136">
        <f t="shared" si="26"/>
        <v>0</v>
      </c>
      <c r="H44" s="136">
        <f t="shared" si="26"/>
        <v>0</v>
      </c>
      <c r="I44" s="136">
        <f t="shared" si="26"/>
        <v>0</v>
      </c>
      <c r="J44" s="136">
        <f t="shared" si="26"/>
        <v>0</v>
      </c>
      <c r="K44" s="136">
        <f t="shared" si="26"/>
        <v>0</v>
      </c>
      <c r="L44" s="136">
        <f t="shared" si="26"/>
        <v>0</v>
      </c>
      <c r="M44" s="136">
        <f t="shared" si="26"/>
        <v>0</v>
      </c>
      <c r="N44" s="136">
        <f t="shared" si="26"/>
        <v>0</v>
      </c>
      <c r="O44" s="302">
        <f t="shared" si="26"/>
        <v>0</v>
      </c>
      <c r="P44" s="136">
        <f t="shared" si="26"/>
        <v>0</v>
      </c>
      <c r="Q44" s="136">
        <f t="shared" si="26"/>
        <v>0</v>
      </c>
      <c r="R44" s="136">
        <f t="shared" si="26"/>
        <v>0</v>
      </c>
      <c r="S44" s="136">
        <f t="shared" si="26"/>
        <v>0</v>
      </c>
      <c r="T44" s="136">
        <f t="shared" si="26"/>
        <v>0</v>
      </c>
      <c r="U44" s="136">
        <f t="shared" si="26"/>
        <v>0</v>
      </c>
      <c r="V44" s="136">
        <f t="shared" si="26"/>
        <v>0</v>
      </c>
      <c r="W44" s="136">
        <f t="shared" si="26"/>
        <v>0</v>
      </c>
      <c r="X44" s="302">
        <f t="shared" si="26"/>
        <v>0</v>
      </c>
      <c r="Y44"/>
      <c r="Z44" s="37"/>
      <c r="AA44" s="16"/>
      <c r="AB44" s="16"/>
      <c r="AC44" s="16"/>
      <c r="AD44" s="16"/>
      <c r="AE44" s="16"/>
    </row>
    <row r="45" spans="1:31" x14ac:dyDescent="0.2">
      <c r="A45" s="489"/>
      <c r="B45" s="45"/>
      <c r="C45" s="285" t="s">
        <v>9</v>
      </c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458"/>
      <c r="P45" s="272"/>
      <c r="Q45" s="272"/>
      <c r="R45" s="272"/>
      <c r="S45" s="272"/>
      <c r="T45" s="272"/>
      <c r="U45" s="272"/>
      <c r="V45" s="272"/>
      <c r="W45" s="272"/>
      <c r="X45" s="135">
        <f t="shared" ref="X45:X51" si="27">SUM(D45:W45)</f>
        <v>0</v>
      </c>
      <c r="Y45"/>
      <c r="Z45" s="37"/>
      <c r="AA45" s="16"/>
      <c r="AB45" s="16"/>
      <c r="AC45" s="16"/>
      <c r="AD45" s="16"/>
      <c r="AE45" s="16"/>
    </row>
    <row r="46" spans="1:31" x14ac:dyDescent="0.2">
      <c r="A46" s="489"/>
      <c r="B46" s="45"/>
      <c r="C46" s="285" t="s">
        <v>9</v>
      </c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458"/>
      <c r="P46" s="272"/>
      <c r="Q46" s="272"/>
      <c r="R46" s="272"/>
      <c r="S46" s="272"/>
      <c r="T46" s="272"/>
      <c r="U46" s="272"/>
      <c r="V46" s="272"/>
      <c r="W46" s="272"/>
      <c r="X46" s="135">
        <f t="shared" si="27"/>
        <v>0</v>
      </c>
      <c r="Y46"/>
      <c r="Z46" s="37"/>
      <c r="AA46" s="16"/>
      <c r="AB46" s="16"/>
      <c r="AC46" s="16"/>
      <c r="AD46" s="16"/>
      <c r="AE46" s="16"/>
    </row>
    <row r="47" spans="1:31" x14ac:dyDescent="0.2">
      <c r="A47" s="489"/>
      <c r="B47" s="45"/>
      <c r="C47" s="285" t="s">
        <v>9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458"/>
      <c r="P47" s="272"/>
      <c r="Q47" s="272"/>
      <c r="R47" s="272"/>
      <c r="S47" s="272"/>
      <c r="T47" s="272"/>
      <c r="U47" s="272"/>
      <c r="V47" s="272"/>
      <c r="W47" s="272"/>
      <c r="X47" s="135">
        <f t="shared" si="27"/>
        <v>0</v>
      </c>
      <c r="Y47"/>
      <c r="Z47" s="37"/>
      <c r="AA47" s="16"/>
      <c r="AB47" s="16"/>
      <c r="AC47" s="16"/>
      <c r="AD47" s="16"/>
      <c r="AE47" s="16"/>
    </row>
    <row r="48" spans="1:31" x14ac:dyDescent="0.2">
      <c r="A48" s="489"/>
      <c r="B48" s="45"/>
      <c r="C48" s="285" t="s">
        <v>9</v>
      </c>
      <c r="D48" s="272"/>
      <c r="E48" s="273"/>
      <c r="F48" s="272"/>
      <c r="G48" s="273"/>
      <c r="H48" s="272"/>
      <c r="I48" s="273"/>
      <c r="J48" s="272"/>
      <c r="K48" s="273"/>
      <c r="L48" s="272"/>
      <c r="M48" s="273"/>
      <c r="N48" s="272"/>
      <c r="O48" s="273"/>
      <c r="P48" s="272"/>
      <c r="Q48" s="273"/>
      <c r="R48" s="272"/>
      <c r="S48" s="273"/>
      <c r="T48" s="272"/>
      <c r="U48" s="273"/>
      <c r="V48" s="272"/>
      <c r="W48" s="272"/>
      <c r="X48" s="135">
        <f t="shared" si="27"/>
        <v>0</v>
      </c>
      <c r="Y48"/>
      <c r="Z48" s="37"/>
      <c r="AA48" s="16"/>
      <c r="AB48" s="16"/>
      <c r="AC48" s="16"/>
      <c r="AD48" s="16"/>
      <c r="AE48" s="16"/>
    </row>
    <row r="49" spans="1:31" x14ac:dyDescent="0.2">
      <c r="A49" s="489"/>
      <c r="B49" s="45"/>
      <c r="C49" s="285" t="s">
        <v>9</v>
      </c>
      <c r="D49" s="272"/>
      <c r="E49" s="273"/>
      <c r="F49" s="272"/>
      <c r="G49" s="273"/>
      <c r="H49" s="272"/>
      <c r="I49" s="273"/>
      <c r="J49" s="272"/>
      <c r="K49" s="273"/>
      <c r="L49" s="272"/>
      <c r="M49" s="273"/>
      <c r="N49" s="272"/>
      <c r="O49" s="273"/>
      <c r="P49" s="272"/>
      <c r="Q49" s="273"/>
      <c r="R49" s="272"/>
      <c r="S49" s="273"/>
      <c r="T49" s="272"/>
      <c r="U49" s="273"/>
      <c r="V49" s="272"/>
      <c r="W49" s="272"/>
      <c r="X49" s="135">
        <f t="shared" si="27"/>
        <v>0</v>
      </c>
      <c r="Y49"/>
      <c r="Z49" s="37"/>
      <c r="AA49" s="16"/>
      <c r="AB49" s="16"/>
      <c r="AC49" s="16"/>
      <c r="AD49" s="16"/>
      <c r="AE49" s="16"/>
    </row>
    <row r="50" spans="1:31" x14ac:dyDescent="0.2">
      <c r="A50" s="489"/>
      <c r="B50" s="45"/>
      <c r="C50" s="285" t="s">
        <v>9</v>
      </c>
      <c r="D50" s="272"/>
      <c r="E50" s="273"/>
      <c r="F50" s="272"/>
      <c r="G50" s="273"/>
      <c r="H50" s="272"/>
      <c r="I50" s="273"/>
      <c r="J50" s="272"/>
      <c r="K50" s="273"/>
      <c r="L50" s="272"/>
      <c r="M50" s="273"/>
      <c r="N50" s="272"/>
      <c r="O50" s="273"/>
      <c r="P50" s="272"/>
      <c r="Q50" s="273"/>
      <c r="R50" s="272"/>
      <c r="S50" s="273"/>
      <c r="T50" s="272"/>
      <c r="U50" s="273"/>
      <c r="V50" s="272"/>
      <c r="W50" s="272"/>
      <c r="X50" s="135">
        <f t="shared" si="27"/>
        <v>0</v>
      </c>
      <c r="Y50"/>
      <c r="Z50" s="37"/>
      <c r="AA50" s="16"/>
      <c r="AB50" s="16"/>
      <c r="AC50" s="16"/>
      <c r="AD50" s="16"/>
      <c r="AE50" s="16"/>
    </row>
    <row r="51" spans="1:31" x14ac:dyDescent="0.2">
      <c r="A51" s="489"/>
      <c r="B51" s="45"/>
      <c r="C51" s="285" t="s">
        <v>9</v>
      </c>
      <c r="D51" s="272"/>
      <c r="E51" s="273"/>
      <c r="F51" s="272"/>
      <c r="G51" s="273"/>
      <c r="H51" s="272"/>
      <c r="I51" s="273"/>
      <c r="J51" s="272"/>
      <c r="K51" s="273"/>
      <c r="L51" s="272"/>
      <c r="M51" s="273"/>
      <c r="N51" s="272"/>
      <c r="O51" s="273"/>
      <c r="P51" s="272"/>
      <c r="Q51" s="273"/>
      <c r="R51" s="272"/>
      <c r="S51" s="273"/>
      <c r="T51" s="272"/>
      <c r="U51" s="273"/>
      <c r="V51" s="272"/>
      <c r="W51" s="272"/>
      <c r="X51" s="135">
        <f t="shared" si="27"/>
        <v>0</v>
      </c>
      <c r="Y51"/>
      <c r="Z51" s="37"/>
      <c r="AA51" s="16"/>
      <c r="AB51" s="16"/>
      <c r="AC51" s="16"/>
      <c r="AD51" s="16"/>
      <c r="AE51" s="16"/>
    </row>
    <row r="52" spans="1:31" ht="6" customHeight="1" x14ac:dyDescent="0.2">
      <c r="A52" s="489"/>
      <c r="B52" s="19"/>
      <c r="C52" s="45"/>
      <c r="D52" s="24"/>
      <c r="E52" s="30"/>
      <c r="F52" s="24"/>
      <c r="G52" s="30"/>
      <c r="H52" s="24"/>
      <c r="I52" s="30"/>
      <c r="J52" s="24"/>
      <c r="K52" s="30"/>
      <c r="L52" s="24"/>
      <c r="M52" s="30"/>
      <c r="N52" s="24"/>
      <c r="O52" s="30"/>
      <c r="P52" s="24"/>
      <c r="Q52" s="30"/>
      <c r="R52" s="24"/>
      <c r="S52" s="30"/>
      <c r="T52" s="24"/>
      <c r="U52" s="30"/>
      <c r="V52" s="24"/>
      <c r="W52" s="24"/>
      <c r="X52" s="39"/>
      <c r="Y52"/>
      <c r="Z52" s="37"/>
      <c r="AA52" s="16"/>
      <c r="AB52" s="16"/>
      <c r="AC52" s="16"/>
      <c r="AD52" s="16"/>
      <c r="AE52" s="16"/>
    </row>
    <row r="53" spans="1:31" x14ac:dyDescent="0.2">
      <c r="A53" s="489"/>
      <c r="B53" s="17" t="s">
        <v>166</v>
      </c>
      <c r="C53" s="42"/>
      <c r="D53" s="136">
        <f t="shared" ref="D53:X53" si="28">SUM(D54:D60)</f>
        <v>0</v>
      </c>
      <c r="E53" s="136">
        <f t="shared" si="28"/>
        <v>0</v>
      </c>
      <c r="F53" s="136">
        <f t="shared" si="28"/>
        <v>0</v>
      </c>
      <c r="G53" s="136">
        <f t="shared" si="28"/>
        <v>0</v>
      </c>
      <c r="H53" s="136">
        <f t="shared" si="28"/>
        <v>0</v>
      </c>
      <c r="I53" s="136">
        <f t="shared" si="28"/>
        <v>0</v>
      </c>
      <c r="J53" s="136">
        <f t="shared" si="28"/>
        <v>0</v>
      </c>
      <c r="K53" s="136">
        <f t="shared" si="28"/>
        <v>0</v>
      </c>
      <c r="L53" s="136">
        <f t="shared" si="28"/>
        <v>0</v>
      </c>
      <c r="M53" s="136">
        <f t="shared" si="28"/>
        <v>0</v>
      </c>
      <c r="N53" s="136">
        <f t="shared" si="28"/>
        <v>0</v>
      </c>
      <c r="O53" s="302">
        <f t="shared" si="28"/>
        <v>0</v>
      </c>
      <c r="P53" s="136">
        <f t="shared" si="28"/>
        <v>0</v>
      </c>
      <c r="Q53" s="136">
        <f t="shared" si="28"/>
        <v>0</v>
      </c>
      <c r="R53" s="136">
        <f t="shared" si="28"/>
        <v>0</v>
      </c>
      <c r="S53" s="136">
        <f t="shared" si="28"/>
        <v>0</v>
      </c>
      <c r="T53" s="136">
        <f t="shared" si="28"/>
        <v>0</v>
      </c>
      <c r="U53" s="136">
        <f t="shared" si="28"/>
        <v>0</v>
      </c>
      <c r="V53" s="136">
        <f t="shared" si="28"/>
        <v>0</v>
      </c>
      <c r="W53" s="136">
        <f t="shared" si="28"/>
        <v>0</v>
      </c>
      <c r="X53" s="302">
        <f t="shared" si="28"/>
        <v>0</v>
      </c>
      <c r="Y53"/>
      <c r="Z53" s="37"/>
      <c r="AA53" s="16"/>
      <c r="AB53" s="16"/>
      <c r="AC53" s="16"/>
      <c r="AD53" s="16"/>
      <c r="AE53" s="16"/>
    </row>
    <row r="54" spans="1:31" x14ac:dyDescent="0.2">
      <c r="A54" s="489"/>
      <c r="B54" s="19"/>
      <c r="C54" s="285" t="s">
        <v>9</v>
      </c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458"/>
      <c r="P54" s="272"/>
      <c r="Q54" s="272"/>
      <c r="R54" s="272"/>
      <c r="S54" s="272"/>
      <c r="T54" s="272"/>
      <c r="U54" s="272"/>
      <c r="V54" s="272"/>
      <c r="W54" s="272"/>
      <c r="X54" s="135">
        <f t="shared" ref="X54:X60" si="29">SUM(D54:W54)</f>
        <v>0</v>
      </c>
      <c r="Y54"/>
      <c r="Z54" s="37"/>
      <c r="AA54" s="16"/>
      <c r="AB54" s="16"/>
      <c r="AC54" s="16"/>
      <c r="AD54" s="16"/>
      <c r="AE54" s="16"/>
    </row>
    <row r="55" spans="1:31" x14ac:dyDescent="0.2">
      <c r="A55" s="489"/>
      <c r="B55" s="19"/>
      <c r="C55" s="285" t="s">
        <v>9</v>
      </c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458"/>
      <c r="P55" s="272"/>
      <c r="Q55" s="272"/>
      <c r="R55" s="272"/>
      <c r="S55" s="272"/>
      <c r="T55" s="272"/>
      <c r="U55" s="272"/>
      <c r="V55" s="272"/>
      <c r="W55" s="272"/>
      <c r="X55" s="135">
        <f t="shared" si="29"/>
        <v>0</v>
      </c>
      <c r="Y55"/>
      <c r="Z55" s="37"/>
      <c r="AA55" s="16"/>
      <c r="AB55" s="16"/>
      <c r="AC55" s="16"/>
      <c r="AD55" s="16"/>
      <c r="AE55" s="16"/>
    </row>
    <row r="56" spans="1:31" x14ac:dyDescent="0.2">
      <c r="A56" s="489"/>
      <c r="B56" s="19"/>
      <c r="C56" s="285" t="s">
        <v>9</v>
      </c>
      <c r="D56" s="272"/>
      <c r="E56" s="272"/>
      <c r="F56" s="272"/>
      <c r="G56" s="272"/>
      <c r="H56" s="272"/>
      <c r="I56" s="272"/>
      <c r="J56" s="272"/>
      <c r="K56" s="272"/>
      <c r="L56" s="272"/>
      <c r="M56" s="272"/>
      <c r="N56" s="272"/>
      <c r="O56" s="458"/>
      <c r="P56" s="272"/>
      <c r="Q56" s="272"/>
      <c r="R56" s="272"/>
      <c r="S56" s="272"/>
      <c r="T56" s="272"/>
      <c r="U56" s="272"/>
      <c r="V56" s="272"/>
      <c r="W56" s="272"/>
      <c r="X56" s="135">
        <f t="shared" si="29"/>
        <v>0</v>
      </c>
      <c r="Y56"/>
      <c r="Z56" s="37"/>
      <c r="AA56" s="16"/>
      <c r="AB56" s="16"/>
      <c r="AC56" s="16"/>
      <c r="AD56" s="16"/>
      <c r="AE56" s="16"/>
    </row>
    <row r="57" spans="1:31" x14ac:dyDescent="0.2">
      <c r="A57" s="489"/>
      <c r="B57" s="19"/>
      <c r="C57" s="285" t="s">
        <v>9</v>
      </c>
      <c r="D57" s="272"/>
      <c r="E57" s="273"/>
      <c r="F57" s="272"/>
      <c r="G57" s="273"/>
      <c r="H57" s="272"/>
      <c r="I57" s="273"/>
      <c r="J57" s="272"/>
      <c r="K57" s="273"/>
      <c r="L57" s="272"/>
      <c r="M57" s="273"/>
      <c r="N57" s="272"/>
      <c r="O57" s="273"/>
      <c r="P57" s="272"/>
      <c r="Q57" s="273"/>
      <c r="R57" s="272"/>
      <c r="S57" s="273"/>
      <c r="T57" s="272"/>
      <c r="U57" s="273"/>
      <c r="V57" s="272"/>
      <c r="W57" s="272"/>
      <c r="X57" s="135">
        <f t="shared" si="29"/>
        <v>0</v>
      </c>
      <c r="Y57"/>
      <c r="Z57" s="37"/>
      <c r="AA57" s="16"/>
      <c r="AB57" s="16"/>
      <c r="AC57" s="16"/>
      <c r="AD57" s="16"/>
      <c r="AE57" s="16"/>
    </row>
    <row r="58" spans="1:31" x14ac:dyDescent="0.2">
      <c r="A58" s="489"/>
      <c r="B58" s="19"/>
      <c r="C58" s="285" t="s">
        <v>9</v>
      </c>
      <c r="D58" s="272"/>
      <c r="E58" s="273"/>
      <c r="F58" s="272"/>
      <c r="G58" s="273"/>
      <c r="H58" s="272"/>
      <c r="I58" s="273"/>
      <c r="J58" s="272"/>
      <c r="K58" s="273"/>
      <c r="L58" s="272"/>
      <c r="M58" s="273"/>
      <c r="N58" s="272"/>
      <c r="O58" s="273"/>
      <c r="P58" s="272"/>
      <c r="Q58" s="273"/>
      <c r="R58" s="272"/>
      <c r="S58" s="273"/>
      <c r="T58" s="272"/>
      <c r="U58" s="273"/>
      <c r="V58" s="272"/>
      <c r="W58" s="272"/>
      <c r="X58" s="135">
        <f t="shared" si="29"/>
        <v>0</v>
      </c>
      <c r="Y58"/>
      <c r="Z58" s="37"/>
      <c r="AA58" s="16"/>
      <c r="AB58" s="16"/>
      <c r="AC58" s="16"/>
      <c r="AD58" s="16"/>
      <c r="AE58" s="16"/>
    </row>
    <row r="59" spans="1:31" x14ac:dyDescent="0.2">
      <c r="A59" s="489"/>
      <c r="B59" s="19"/>
      <c r="C59" s="285" t="s">
        <v>9</v>
      </c>
      <c r="D59" s="272"/>
      <c r="E59" s="273"/>
      <c r="F59" s="272"/>
      <c r="G59" s="273"/>
      <c r="H59" s="272"/>
      <c r="I59" s="273"/>
      <c r="J59" s="272"/>
      <c r="K59" s="273"/>
      <c r="L59" s="272"/>
      <c r="M59" s="273"/>
      <c r="N59" s="272"/>
      <c r="O59" s="273"/>
      <c r="P59" s="272"/>
      <c r="Q59" s="273"/>
      <c r="R59" s="272"/>
      <c r="S59" s="273"/>
      <c r="T59" s="272"/>
      <c r="U59" s="273"/>
      <c r="V59" s="272"/>
      <c r="W59" s="272"/>
      <c r="X59" s="135">
        <f t="shared" si="29"/>
        <v>0</v>
      </c>
      <c r="Y59"/>
      <c r="Z59" s="37"/>
      <c r="AA59" s="16"/>
      <c r="AB59" s="16"/>
      <c r="AC59" s="16"/>
      <c r="AD59" s="16"/>
      <c r="AE59" s="16"/>
    </row>
    <row r="60" spans="1:31" x14ac:dyDescent="0.2">
      <c r="A60" s="489"/>
      <c r="B60" s="19"/>
      <c r="C60" s="285" t="s">
        <v>9</v>
      </c>
      <c r="D60" s="272"/>
      <c r="E60" s="273"/>
      <c r="F60" s="272"/>
      <c r="G60" s="273"/>
      <c r="H60" s="272"/>
      <c r="I60" s="273"/>
      <c r="J60" s="272"/>
      <c r="K60" s="273"/>
      <c r="L60" s="272"/>
      <c r="M60" s="273"/>
      <c r="N60" s="272"/>
      <c r="O60" s="273"/>
      <c r="P60" s="272"/>
      <c r="Q60" s="273"/>
      <c r="R60" s="272"/>
      <c r="S60" s="273"/>
      <c r="T60" s="272"/>
      <c r="U60" s="273"/>
      <c r="V60" s="272"/>
      <c r="W60" s="272"/>
      <c r="X60" s="135">
        <f t="shared" si="29"/>
        <v>0</v>
      </c>
      <c r="Y60"/>
      <c r="Z60" s="37"/>
      <c r="AA60" s="16"/>
      <c r="AB60" s="16"/>
      <c r="AC60" s="16"/>
      <c r="AD60" s="16"/>
      <c r="AE60" s="16"/>
    </row>
    <row r="61" spans="1:31" ht="6" customHeight="1" x14ac:dyDescent="0.2">
      <c r="A61" s="489"/>
      <c r="B61" s="19"/>
      <c r="C61" s="45"/>
      <c r="D61" s="24"/>
      <c r="E61" s="30"/>
      <c r="F61" s="24"/>
      <c r="G61" s="30"/>
      <c r="H61" s="24"/>
      <c r="I61" s="30"/>
      <c r="J61" s="24"/>
      <c r="K61" s="30"/>
      <c r="L61" s="24"/>
      <c r="M61" s="30"/>
      <c r="N61" s="24"/>
      <c r="O61" s="30"/>
      <c r="P61" s="24"/>
      <c r="Q61" s="30"/>
      <c r="R61" s="24"/>
      <c r="S61" s="30"/>
      <c r="T61" s="24"/>
      <c r="U61" s="30"/>
      <c r="V61" s="24"/>
      <c r="W61" s="24"/>
      <c r="X61" s="39"/>
      <c r="Y61"/>
      <c r="Z61" s="37"/>
      <c r="AA61" s="16"/>
      <c r="AB61" s="16"/>
      <c r="AC61" s="16"/>
      <c r="AD61" s="16"/>
      <c r="AE61" s="16"/>
    </row>
    <row r="62" spans="1:31" s="1" customFormat="1" ht="18" customHeight="1" x14ac:dyDescent="0.2">
      <c r="A62" s="131" t="s">
        <v>123</v>
      </c>
      <c r="B62" s="132"/>
      <c r="C62" s="133"/>
      <c r="D62" s="125">
        <f t="shared" ref="D62:X62" si="30">D35+D44+D53</f>
        <v>0</v>
      </c>
      <c r="E62" s="125">
        <f t="shared" si="30"/>
        <v>0</v>
      </c>
      <c r="F62" s="125">
        <f t="shared" si="30"/>
        <v>0</v>
      </c>
      <c r="G62" s="125">
        <f t="shared" si="30"/>
        <v>0</v>
      </c>
      <c r="H62" s="125">
        <f t="shared" si="30"/>
        <v>0</v>
      </c>
      <c r="I62" s="125">
        <f t="shared" si="30"/>
        <v>0</v>
      </c>
      <c r="J62" s="125">
        <f t="shared" si="30"/>
        <v>0</v>
      </c>
      <c r="K62" s="125">
        <f t="shared" si="30"/>
        <v>0</v>
      </c>
      <c r="L62" s="125">
        <f t="shared" si="30"/>
        <v>0</v>
      </c>
      <c r="M62" s="125">
        <f t="shared" si="30"/>
        <v>0</v>
      </c>
      <c r="N62" s="125">
        <f t="shared" si="30"/>
        <v>0</v>
      </c>
      <c r="O62" s="407">
        <f t="shared" si="30"/>
        <v>0</v>
      </c>
      <c r="P62" s="125">
        <f t="shared" si="30"/>
        <v>0</v>
      </c>
      <c r="Q62" s="125">
        <f t="shared" si="30"/>
        <v>0</v>
      </c>
      <c r="R62" s="125">
        <f t="shared" si="30"/>
        <v>0</v>
      </c>
      <c r="S62" s="125">
        <f t="shared" si="30"/>
        <v>0</v>
      </c>
      <c r="T62" s="125">
        <f t="shared" si="30"/>
        <v>0</v>
      </c>
      <c r="U62" s="125">
        <f t="shared" si="30"/>
        <v>0</v>
      </c>
      <c r="V62" s="125">
        <f t="shared" si="30"/>
        <v>0</v>
      </c>
      <c r="W62" s="125">
        <f t="shared" si="30"/>
        <v>0</v>
      </c>
      <c r="X62" s="407">
        <f t="shared" si="30"/>
        <v>0</v>
      </c>
      <c r="Y62"/>
      <c r="Z62" s="37"/>
      <c r="AA62" s="17"/>
      <c r="AB62" s="17"/>
      <c r="AC62" s="17"/>
      <c r="AD62" s="17"/>
      <c r="AE62" s="17"/>
    </row>
    <row r="63" spans="1:31" ht="5.25" customHeight="1" x14ac:dyDescent="0.2">
      <c r="A63" s="19"/>
      <c r="B63" s="19"/>
      <c r="C63" s="42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16"/>
      <c r="Z63" s="37"/>
      <c r="AA63" s="16"/>
      <c r="AB63" s="16"/>
      <c r="AC63" s="16"/>
      <c r="AD63" s="16"/>
      <c r="AE63" s="16"/>
    </row>
    <row r="64" spans="1:31" x14ac:dyDescent="0.2">
      <c r="A64" s="1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x14ac:dyDescent="0.2">
      <c r="A65" s="1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x14ac:dyDescent="0.2">
      <c r="A66" s="1"/>
    </row>
    <row r="67" spans="1:25" x14ac:dyDescent="0.2">
      <c r="A67" s="1"/>
    </row>
    <row r="68" spans="1:25" x14ac:dyDescent="0.2">
      <c r="A68" s="19"/>
      <c r="B68" s="19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x14ac:dyDescent="0.2">
      <c r="A69" s="19"/>
      <c r="B69" s="19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x14ac:dyDescent="0.2">
      <c r="A70" s="19"/>
      <c r="B70" s="19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x14ac:dyDescent="0.2">
      <c r="A71" s="19"/>
      <c r="B71" s="19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x14ac:dyDescent="0.2">
      <c r="A72" s="19"/>
      <c r="B72" s="19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x14ac:dyDescent="0.2">
      <c r="A73" s="19"/>
      <c r="B73" s="19"/>
    </row>
    <row r="74" spans="1:25" x14ac:dyDescent="0.2">
      <c r="A74" s="19"/>
      <c r="B74" s="19"/>
    </row>
    <row r="75" spans="1:25" x14ac:dyDescent="0.2">
      <c r="A75" s="19"/>
      <c r="B75" s="19"/>
    </row>
    <row r="76" spans="1:25" x14ac:dyDescent="0.2">
      <c r="A76" s="19"/>
      <c r="B76" s="19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x14ac:dyDescent="0.2">
      <c r="A77" s="19"/>
      <c r="B77" s="19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x14ac:dyDescent="0.2">
      <c r="A78" s="19"/>
      <c r="B78" s="19"/>
    </row>
    <row r="79" spans="1:25" x14ac:dyDescent="0.2">
      <c r="A79" s="19"/>
      <c r="B79" s="19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x14ac:dyDescent="0.2">
      <c r="A80" s="19"/>
      <c r="B80" s="19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x14ac:dyDescent="0.2">
      <c r="A81" s="19"/>
      <c r="B81" s="19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x14ac:dyDescent="0.2">
      <c r="A82" s="19"/>
      <c r="B82" s="19"/>
    </row>
    <row r="83" spans="1:24" x14ac:dyDescent="0.2">
      <c r="A83" s="19"/>
      <c r="B83" s="19"/>
    </row>
    <row r="84" spans="1:24" ht="13.5" thickBot="1" x14ac:dyDescent="0.25">
      <c r="A84" s="15"/>
    </row>
  </sheetData>
  <sheetProtection algorithmName="SHA-512" hashValue="Lt3w5Oj3ik0bmSb6bXVQmUUATHjbDokC0a0NFuhuOrN5gevYZXMit7SkT5xb7oCD2h/aQoOzPalkFZhZKO3xwA==" saltValue="HNtmsUpB4Hq8Hgla/x7IGw==" spinCount="100000" sheet="1" formatCells="0" formatColumns="0" formatRows="0"/>
  <dataValidations count="2">
    <dataValidation type="decimal" operator="greaterThanOrEqual" allowBlank="1" showInputMessage="1" showErrorMessage="1" errorTitle="Entrada de dados" error="Entrada de dados números positivos" sqref="D54:W60 D45:W51 D19:W25 D11:W16">
      <formula1>0</formula1>
    </dataValidation>
    <dataValidation type="decimal" operator="greaterThanOrEqual" allowBlank="1" showInputMessage="1" showErrorMessage="1" errorTitle="Entrada de dados" error="Entrada de dados números positivos" sqref="D36:W42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65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39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43" style="23" customWidth="1"/>
    <col min="4" max="24" width="13.28515625" style="23" customWidth="1"/>
    <col min="25" max="26" width="8.85546875" style="23" customWidth="1"/>
    <col min="27" max="27" width="11.85546875" bestFit="1" customWidth="1"/>
  </cols>
  <sheetData>
    <row r="2" spans="1:24" x14ac:dyDescent="0.2">
      <c r="A2" s="1" t="s">
        <v>225</v>
      </c>
      <c r="H2" s="29"/>
      <c r="I2" s="29"/>
    </row>
    <row r="3" spans="1:24" x14ac:dyDescent="0.2">
      <c r="A3" s="1" t="s">
        <v>224</v>
      </c>
      <c r="H3" s="29"/>
      <c r="I3" s="29"/>
    </row>
    <row r="4" spans="1:24" ht="21.75" customHeight="1" x14ac:dyDescent="0.2">
      <c r="A4" s="1"/>
      <c r="H4" s="29"/>
      <c r="I4" s="29"/>
    </row>
    <row r="5" spans="1:24" x14ac:dyDescent="0.2">
      <c r="A5" s="1" t="s">
        <v>43</v>
      </c>
      <c r="H5" s="29"/>
      <c r="I5" s="29"/>
    </row>
    <row r="6" spans="1:24" x14ac:dyDescent="0.2">
      <c r="A6" s="1"/>
      <c r="H6" s="29"/>
      <c r="I6" s="29"/>
    </row>
    <row r="7" spans="1:24" x14ac:dyDescent="0.2">
      <c r="A7" s="14" t="s">
        <v>38</v>
      </c>
      <c r="C7"/>
      <c r="D7"/>
      <c r="E7"/>
      <c r="F7"/>
      <c r="G7" s="17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8" customHeight="1" x14ac:dyDescent="0.2">
      <c r="A8" s="11"/>
      <c r="B8" s="13"/>
      <c r="C8" s="35"/>
      <c r="D8" s="57">
        <v>1</v>
      </c>
      <c r="E8" s="57">
        <f>D8+1</f>
        <v>2</v>
      </c>
      <c r="F8" s="57">
        <f t="shared" ref="F8:W8" si="0">E8+1</f>
        <v>3</v>
      </c>
      <c r="G8" s="57">
        <f t="shared" si="0"/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406" t="s">
        <v>2</v>
      </c>
    </row>
    <row r="9" spans="1:24" x14ac:dyDescent="0.2">
      <c r="A9" s="38"/>
      <c r="B9" s="16"/>
      <c r="C9" s="39"/>
      <c r="D9" s="120"/>
      <c r="E9" s="134"/>
      <c r="F9" s="120"/>
      <c r="G9" s="134"/>
      <c r="H9" s="120"/>
      <c r="I9" s="134"/>
      <c r="J9" s="120"/>
      <c r="K9" s="134"/>
      <c r="L9" s="120"/>
      <c r="M9" s="134"/>
      <c r="N9" s="120"/>
      <c r="O9" s="134"/>
      <c r="P9" s="120"/>
      <c r="Q9" s="134"/>
      <c r="R9" s="120"/>
      <c r="S9" s="134"/>
      <c r="T9" s="120"/>
      <c r="U9" s="134"/>
      <c r="V9" s="120"/>
      <c r="W9" s="120"/>
      <c r="X9" s="135"/>
    </row>
    <row r="10" spans="1:24" x14ac:dyDescent="0.2">
      <c r="A10" s="487" t="s">
        <v>159</v>
      </c>
      <c r="B10" s="19"/>
      <c r="C10" s="488"/>
      <c r="D10" s="120"/>
      <c r="E10" s="134"/>
      <c r="F10" s="120"/>
      <c r="G10" s="134"/>
      <c r="H10" s="120"/>
      <c r="I10" s="134"/>
      <c r="J10" s="120"/>
      <c r="K10" s="134"/>
      <c r="L10" s="120"/>
      <c r="M10" s="134"/>
      <c r="N10" s="120"/>
      <c r="O10" s="134"/>
      <c r="P10" s="120"/>
      <c r="Q10" s="134"/>
      <c r="R10" s="120"/>
      <c r="S10" s="134"/>
      <c r="T10" s="120"/>
      <c r="U10" s="134"/>
      <c r="V10" s="120"/>
      <c r="W10" s="120"/>
      <c r="X10" s="135"/>
    </row>
    <row r="11" spans="1:24" x14ac:dyDescent="0.2">
      <c r="A11" s="489"/>
      <c r="B11" s="49"/>
      <c r="C11" s="490" t="s">
        <v>237</v>
      </c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135">
        <f>SUM(D11:W11)</f>
        <v>0</v>
      </c>
    </row>
    <row r="12" spans="1:24" x14ac:dyDescent="0.2">
      <c r="A12" s="489"/>
      <c r="B12" s="19"/>
      <c r="C12" s="490" t="s">
        <v>237</v>
      </c>
      <c r="D12" s="272"/>
      <c r="E12" s="273"/>
      <c r="F12" s="272"/>
      <c r="G12" s="273"/>
      <c r="H12" s="272"/>
      <c r="I12" s="273"/>
      <c r="J12" s="272"/>
      <c r="K12" s="273"/>
      <c r="L12" s="272"/>
      <c r="M12" s="273"/>
      <c r="N12" s="272"/>
      <c r="O12" s="273"/>
      <c r="P12" s="272"/>
      <c r="Q12" s="273"/>
      <c r="R12" s="272"/>
      <c r="S12" s="273"/>
      <c r="T12" s="272"/>
      <c r="U12" s="273"/>
      <c r="V12" s="272"/>
      <c r="W12" s="272"/>
      <c r="X12" s="135">
        <f>SUM(D12:W12)</f>
        <v>0</v>
      </c>
    </row>
    <row r="13" spans="1:24" x14ac:dyDescent="0.2">
      <c r="A13" s="489"/>
      <c r="B13" s="19"/>
      <c r="C13" s="490" t="s">
        <v>237</v>
      </c>
      <c r="D13" s="272"/>
      <c r="E13" s="273"/>
      <c r="F13" s="272"/>
      <c r="G13" s="273"/>
      <c r="H13" s="272"/>
      <c r="I13" s="273"/>
      <c r="J13" s="272"/>
      <c r="K13" s="273"/>
      <c r="L13" s="272"/>
      <c r="M13" s="273"/>
      <c r="N13" s="272"/>
      <c r="O13" s="273"/>
      <c r="P13" s="272"/>
      <c r="Q13" s="273"/>
      <c r="R13" s="272"/>
      <c r="S13" s="273"/>
      <c r="T13" s="272"/>
      <c r="U13" s="273"/>
      <c r="V13" s="272"/>
      <c r="W13" s="272"/>
      <c r="X13" s="135">
        <f>SUM(D13:W13)</f>
        <v>0</v>
      </c>
    </row>
    <row r="14" spans="1:24" x14ac:dyDescent="0.2">
      <c r="A14" s="489"/>
      <c r="B14" s="19"/>
      <c r="C14" s="490" t="s">
        <v>237</v>
      </c>
      <c r="D14" s="272"/>
      <c r="E14" s="273"/>
      <c r="F14" s="272"/>
      <c r="G14" s="273"/>
      <c r="H14" s="272"/>
      <c r="I14" s="273"/>
      <c r="J14" s="272"/>
      <c r="K14" s="273"/>
      <c r="L14" s="272"/>
      <c r="M14" s="273"/>
      <c r="N14" s="272"/>
      <c r="O14" s="273"/>
      <c r="P14" s="272"/>
      <c r="Q14" s="273"/>
      <c r="R14" s="272"/>
      <c r="S14" s="273"/>
      <c r="T14" s="272"/>
      <c r="U14" s="273"/>
      <c r="V14" s="272"/>
      <c r="W14" s="272"/>
      <c r="X14" s="135">
        <f>SUM(D14:W14)</f>
        <v>0</v>
      </c>
    </row>
    <row r="15" spans="1:24" x14ac:dyDescent="0.2">
      <c r="A15" s="489"/>
      <c r="B15" s="19"/>
      <c r="C15" s="490" t="s">
        <v>237</v>
      </c>
      <c r="D15" s="272"/>
      <c r="E15" s="273"/>
      <c r="F15" s="272"/>
      <c r="G15" s="273"/>
      <c r="H15" s="272"/>
      <c r="I15" s="273"/>
      <c r="J15" s="272"/>
      <c r="K15" s="273"/>
      <c r="L15" s="272"/>
      <c r="M15" s="273"/>
      <c r="N15" s="272"/>
      <c r="O15" s="273"/>
      <c r="P15" s="272"/>
      <c r="Q15" s="273"/>
      <c r="R15" s="272"/>
      <c r="S15" s="273"/>
      <c r="T15" s="272"/>
      <c r="U15" s="273"/>
      <c r="V15" s="272"/>
      <c r="W15" s="272"/>
      <c r="X15" s="135">
        <f>SUM(D15:W15)</f>
        <v>0</v>
      </c>
    </row>
    <row r="16" spans="1:24" x14ac:dyDescent="0.2">
      <c r="A16" s="489"/>
      <c r="B16" s="19"/>
      <c r="C16" s="488"/>
      <c r="D16" s="120"/>
      <c r="E16" s="134"/>
      <c r="F16" s="120"/>
      <c r="G16" s="134"/>
      <c r="H16" s="120"/>
      <c r="I16" s="134"/>
      <c r="J16" s="120"/>
      <c r="K16" s="134"/>
      <c r="L16" s="120"/>
      <c r="M16" s="134"/>
      <c r="N16" s="120"/>
      <c r="O16" s="134"/>
      <c r="P16" s="120"/>
      <c r="Q16" s="134"/>
      <c r="R16" s="120"/>
      <c r="S16" s="134"/>
      <c r="T16" s="120"/>
      <c r="U16" s="134"/>
      <c r="V16" s="120"/>
      <c r="W16" s="120"/>
      <c r="X16" s="135"/>
    </row>
    <row r="17" spans="1:26" s="1" customFormat="1" ht="18" customHeight="1" x14ac:dyDescent="0.2">
      <c r="A17" s="131" t="s">
        <v>40</v>
      </c>
      <c r="B17" s="132"/>
      <c r="C17" s="491"/>
      <c r="D17" s="125">
        <f>SUM(D11:D15)</f>
        <v>0</v>
      </c>
      <c r="E17" s="125">
        <f t="shared" ref="E17:X17" si="1">SUM(E11:E15)</f>
        <v>0</v>
      </c>
      <c r="F17" s="125">
        <f t="shared" si="1"/>
        <v>0</v>
      </c>
      <c r="G17" s="125">
        <f t="shared" si="1"/>
        <v>0</v>
      </c>
      <c r="H17" s="125">
        <f t="shared" si="1"/>
        <v>0</v>
      </c>
      <c r="I17" s="125">
        <f t="shared" si="1"/>
        <v>0</v>
      </c>
      <c r="J17" s="125">
        <f t="shared" si="1"/>
        <v>0</v>
      </c>
      <c r="K17" s="125">
        <f t="shared" si="1"/>
        <v>0</v>
      </c>
      <c r="L17" s="125">
        <f t="shared" si="1"/>
        <v>0</v>
      </c>
      <c r="M17" s="125">
        <f t="shared" si="1"/>
        <v>0</v>
      </c>
      <c r="N17" s="125">
        <f t="shared" si="1"/>
        <v>0</v>
      </c>
      <c r="O17" s="125">
        <f t="shared" si="1"/>
        <v>0</v>
      </c>
      <c r="P17" s="125">
        <f t="shared" si="1"/>
        <v>0</v>
      </c>
      <c r="Q17" s="125">
        <f t="shared" si="1"/>
        <v>0</v>
      </c>
      <c r="R17" s="125">
        <f t="shared" si="1"/>
        <v>0</v>
      </c>
      <c r="S17" s="125">
        <f t="shared" si="1"/>
        <v>0</v>
      </c>
      <c r="T17" s="125">
        <f t="shared" si="1"/>
        <v>0</v>
      </c>
      <c r="U17" s="125">
        <f t="shared" si="1"/>
        <v>0</v>
      </c>
      <c r="V17" s="125">
        <f t="shared" si="1"/>
        <v>0</v>
      </c>
      <c r="W17" s="125">
        <f t="shared" si="1"/>
        <v>0</v>
      </c>
      <c r="X17" s="407">
        <f t="shared" si="1"/>
        <v>0</v>
      </c>
      <c r="Y17" s="29"/>
      <c r="Z17" s="29"/>
    </row>
    <row r="18" spans="1:26" x14ac:dyDescent="0.2">
      <c r="A18" s="492"/>
      <c r="B18" s="51"/>
      <c r="C18" s="493"/>
      <c r="D18" s="120"/>
      <c r="E18" s="134"/>
      <c r="F18" s="120"/>
      <c r="G18" s="134"/>
      <c r="H18" s="120"/>
      <c r="I18" s="134"/>
      <c r="J18" s="120"/>
      <c r="K18" s="134"/>
      <c r="L18" s="120"/>
      <c r="M18" s="134"/>
      <c r="N18" s="120"/>
      <c r="O18" s="134"/>
      <c r="P18" s="120"/>
      <c r="Q18" s="134"/>
      <c r="R18" s="120"/>
      <c r="S18" s="134"/>
      <c r="T18" s="120"/>
      <c r="U18" s="134"/>
      <c r="V18" s="120"/>
      <c r="W18" s="120"/>
      <c r="X18" s="135"/>
    </row>
    <row r="19" spans="1:26" x14ac:dyDescent="0.2">
      <c r="A19" s="487" t="s">
        <v>44</v>
      </c>
      <c r="B19" s="19"/>
      <c r="C19" s="488"/>
      <c r="D19" s="120"/>
      <c r="E19" s="134"/>
      <c r="F19" s="120"/>
      <c r="G19" s="134"/>
      <c r="H19" s="120"/>
      <c r="I19" s="134"/>
      <c r="J19" s="120"/>
      <c r="K19" s="134"/>
      <c r="L19" s="120"/>
      <c r="M19" s="134"/>
      <c r="N19" s="120"/>
      <c r="O19" s="134"/>
      <c r="P19" s="120"/>
      <c r="Q19" s="134"/>
      <c r="R19" s="120"/>
      <c r="S19" s="134"/>
      <c r="T19" s="120"/>
      <c r="U19" s="134"/>
      <c r="V19" s="120"/>
      <c r="W19" s="120"/>
      <c r="X19" s="135"/>
    </row>
    <row r="20" spans="1:26" x14ac:dyDescent="0.2">
      <c r="A20" s="489"/>
      <c r="B20" s="19"/>
      <c r="C20" s="488"/>
      <c r="D20" s="120"/>
      <c r="E20" s="134"/>
      <c r="F20" s="120"/>
      <c r="G20" s="134"/>
      <c r="H20" s="120"/>
      <c r="I20" s="134"/>
      <c r="J20" s="120"/>
      <c r="K20" s="134"/>
      <c r="L20" s="120"/>
      <c r="M20" s="134"/>
      <c r="N20" s="120"/>
      <c r="O20" s="134"/>
      <c r="P20" s="120"/>
      <c r="Q20" s="134"/>
      <c r="R20" s="120"/>
      <c r="S20" s="134"/>
      <c r="T20" s="120"/>
      <c r="U20" s="134"/>
      <c r="V20" s="120"/>
      <c r="W20" s="120"/>
      <c r="X20" s="135"/>
    </row>
    <row r="21" spans="1:26" x14ac:dyDescent="0.2">
      <c r="A21" s="489"/>
      <c r="B21" s="17" t="s">
        <v>41</v>
      </c>
      <c r="C21" s="494"/>
      <c r="D21" s="136">
        <f t="shared" ref="D21:X21" si="2">SUM(D22:D26)</f>
        <v>0</v>
      </c>
      <c r="E21" s="136">
        <f t="shared" si="2"/>
        <v>0</v>
      </c>
      <c r="F21" s="136">
        <f t="shared" si="2"/>
        <v>0</v>
      </c>
      <c r="G21" s="136">
        <f t="shared" si="2"/>
        <v>0</v>
      </c>
      <c r="H21" s="136">
        <f t="shared" si="2"/>
        <v>0</v>
      </c>
      <c r="I21" s="136">
        <f t="shared" si="2"/>
        <v>0</v>
      </c>
      <c r="J21" s="136">
        <f t="shared" si="2"/>
        <v>0</v>
      </c>
      <c r="K21" s="136">
        <f t="shared" si="2"/>
        <v>0</v>
      </c>
      <c r="L21" s="136">
        <f t="shared" si="2"/>
        <v>0</v>
      </c>
      <c r="M21" s="136">
        <f t="shared" si="2"/>
        <v>0</v>
      </c>
      <c r="N21" s="136">
        <f t="shared" si="2"/>
        <v>0</v>
      </c>
      <c r="O21" s="136">
        <f t="shared" si="2"/>
        <v>0</v>
      </c>
      <c r="P21" s="136">
        <f t="shared" si="2"/>
        <v>0</v>
      </c>
      <c r="Q21" s="136">
        <f t="shared" si="2"/>
        <v>0</v>
      </c>
      <c r="R21" s="136">
        <f t="shared" si="2"/>
        <v>0</v>
      </c>
      <c r="S21" s="136">
        <f t="shared" si="2"/>
        <v>0</v>
      </c>
      <c r="T21" s="136">
        <f t="shared" si="2"/>
        <v>0</v>
      </c>
      <c r="U21" s="136">
        <f t="shared" si="2"/>
        <v>0</v>
      </c>
      <c r="V21" s="136">
        <f t="shared" si="2"/>
        <v>0</v>
      </c>
      <c r="W21" s="136">
        <f t="shared" si="2"/>
        <v>0</v>
      </c>
      <c r="X21" s="302">
        <f t="shared" si="2"/>
        <v>0</v>
      </c>
    </row>
    <row r="22" spans="1:26" x14ac:dyDescent="0.2">
      <c r="A22" s="489"/>
      <c r="B22" s="19"/>
      <c r="C22" s="490" t="s">
        <v>237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135">
        <f>SUM(D22:W22)</f>
        <v>0</v>
      </c>
    </row>
    <row r="23" spans="1:26" x14ac:dyDescent="0.2">
      <c r="A23" s="489"/>
      <c r="B23" s="19"/>
      <c r="C23" s="490" t="s">
        <v>237</v>
      </c>
      <c r="D23" s="286"/>
      <c r="E23" s="273"/>
      <c r="F23" s="272"/>
      <c r="G23" s="273"/>
      <c r="H23" s="272"/>
      <c r="I23" s="273"/>
      <c r="J23" s="272"/>
      <c r="K23" s="273"/>
      <c r="L23" s="272"/>
      <c r="M23" s="273"/>
      <c r="N23" s="272"/>
      <c r="O23" s="273"/>
      <c r="P23" s="272"/>
      <c r="Q23" s="273"/>
      <c r="R23" s="272"/>
      <c r="S23" s="273"/>
      <c r="T23" s="272"/>
      <c r="U23" s="273"/>
      <c r="V23" s="272"/>
      <c r="W23" s="272"/>
      <c r="X23" s="135">
        <f>SUM(D23:W23)</f>
        <v>0</v>
      </c>
    </row>
    <row r="24" spans="1:26" x14ac:dyDescent="0.2">
      <c r="A24" s="489"/>
      <c r="B24" s="19"/>
      <c r="C24" s="490" t="s">
        <v>237</v>
      </c>
      <c r="D24" s="286"/>
      <c r="E24" s="273"/>
      <c r="F24" s="272"/>
      <c r="G24" s="273"/>
      <c r="H24" s="272"/>
      <c r="I24" s="273"/>
      <c r="J24" s="272"/>
      <c r="K24" s="273"/>
      <c r="L24" s="272"/>
      <c r="M24" s="273"/>
      <c r="N24" s="272"/>
      <c r="O24" s="273"/>
      <c r="P24" s="272"/>
      <c r="Q24" s="273"/>
      <c r="R24" s="272"/>
      <c r="S24" s="273"/>
      <c r="T24" s="272"/>
      <c r="U24" s="273"/>
      <c r="V24" s="272"/>
      <c r="W24" s="272"/>
      <c r="X24" s="135">
        <f>SUM(D24:W24)</f>
        <v>0</v>
      </c>
    </row>
    <row r="25" spans="1:26" x14ac:dyDescent="0.2">
      <c r="A25" s="489"/>
      <c r="B25" s="19"/>
      <c r="C25" s="490" t="s">
        <v>237</v>
      </c>
      <c r="D25" s="286"/>
      <c r="E25" s="273"/>
      <c r="F25" s="272"/>
      <c r="G25" s="273"/>
      <c r="H25" s="272"/>
      <c r="I25" s="273"/>
      <c r="J25" s="272"/>
      <c r="K25" s="273"/>
      <c r="L25" s="272"/>
      <c r="M25" s="273"/>
      <c r="N25" s="272"/>
      <c r="O25" s="273"/>
      <c r="P25" s="272"/>
      <c r="Q25" s="273"/>
      <c r="R25" s="272"/>
      <c r="S25" s="273"/>
      <c r="T25" s="272"/>
      <c r="U25" s="273"/>
      <c r="V25" s="272"/>
      <c r="W25" s="272"/>
      <c r="X25" s="135">
        <f>SUM(D25:W25)</f>
        <v>0</v>
      </c>
    </row>
    <row r="26" spans="1:26" x14ac:dyDescent="0.2">
      <c r="A26" s="489"/>
      <c r="B26" s="19"/>
      <c r="C26" s="490" t="s">
        <v>237</v>
      </c>
      <c r="D26" s="286"/>
      <c r="E26" s="273"/>
      <c r="F26" s="272"/>
      <c r="G26" s="273"/>
      <c r="H26" s="272"/>
      <c r="I26" s="273"/>
      <c r="J26" s="272"/>
      <c r="K26" s="273"/>
      <c r="L26" s="272"/>
      <c r="M26" s="273"/>
      <c r="N26" s="272"/>
      <c r="O26" s="273"/>
      <c r="P26" s="272"/>
      <c r="Q26" s="273"/>
      <c r="R26" s="272"/>
      <c r="S26" s="273"/>
      <c r="T26" s="272"/>
      <c r="U26" s="273"/>
      <c r="V26" s="272"/>
      <c r="W26" s="272"/>
      <c r="X26" s="135">
        <f>SUM(D26:W26)</f>
        <v>0</v>
      </c>
    </row>
    <row r="27" spans="1:26" x14ac:dyDescent="0.2">
      <c r="A27" s="489"/>
      <c r="B27" s="19"/>
      <c r="C27" s="488"/>
      <c r="D27" s="120"/>
      <c r="E27" s="134"/>
      <c r="F27" s="120"/>
      <c r="G27" s="134"/>
      <c r="H27" s="120"/>
      <c r="I27" s="134"/>
      <c r="J27" s="120"/>
      <c r="K27" s="134"/>
      <c r="L27" s="120"/>
      <c r="M27" s="134"/>
      <c r="N27" s="120"/>
      <c r="O27" s="134"/>
      <c r="P27" s="120"/>
      <c r="Q27" s="134"/>
      <c r="R27" s="120"/>
      <c r="S27" s="134"/>
      <c r="T27" s="120"/>
      <c r="U27" s="134"/>
      <c r="V27" s="120"/>
      <c r="W27" s="120"/>
      <c r="X27" s="135"/>
    </row>
    <row r="28" spans="1:26" x14ac:dyDescent="0.2">
      <c r="A28" s="489"/>
      <c r="B28" s="17" t="s">
        <v>162</v>
      </c>
      <c r="C28" s="488"/>
      <c r="D28" s="136">
        <f t="shared" ref="D28:X28" si="3">SUM(D29:D33)</f>
        <v>0</v>
      </c>
      <c r="E28" s="136">
        <f t="shared" si="3"/>
        <v>0</v>
      </c>
      <c r="F28" s="136">
        <f t="shared" si="3"/>
        <v>0</v>
      </c>
      <c r="G28" s="136">
        <f t="shared" si="3"/>
        <v>0</v>
      </c>
      <c r="H28" s="136">
        <f t="shared" si="3"/>
        <v>0</v>
      </c>
      <c r="I28" s="136">
        <f t="shared" si="3"/>
        <v>0</v>
      </c>
      <c r="J28" s="136">
        <f t="shared" si="3"/>
        <v>0</v>
      </c>
      <c r="K28" s="136">
        <f t="shared" si="3"/>
        <v>0</v>
      </c>
      <c r="L28" s="136">
        <f t="shared" si="3"/>
        <v>0</v>
      </c>
      <c r="M28" s="136">
        <f t="shared" si="3"/>
        <v>0</v>
      </c>
      <c r="N28" s="136">
        <f t="shared" si="3"/>
        <v>0</v>
      </c>
      <c r="O28" s="136">
        <f t="shared" si="3"/>
        <v>0</v>
      </c>
      <c r="P28" s="136">
        <f t="shared" si="3"/>
        <v>0</v>
      </c>
      <c r="Q28" s="136">
        <f t="shared" si="3"/>
        <v>0</v>
      </c>
      <c r="R28" s="136">
        <f t="shared" si="3"/>
        <v>0</v>
      </c>
      <c r="S28" s="136">
        <f t="shared" si="3"/>
        <v>0</v>
      </c>
      <c r="T28" s="136">
        <f t="shared" si="3"/>
        <v>0</v>
      </c>
      <c r="U28" s="136">
        <f t="shared" si="3"/>
        <v>0</v>
      </c>
      <c r="V28" s="136">
        <f t="shared" si="3"/>
        <v>0</v>
      </c>
      <c r="W28" s="136">
        <f t="shared" si="3"/>
        <v>0</v>
      </c>
      <c r="X28" s="302">
        <f t="shared" si="3"/>
        <v>0</v>
      </c>
    </row>
    <row r="29" spans="1:26" x14ac:dyDescent="0.2">
      <c r="A29" s="489"/>
      <c r="B29" s="19"/>
      <c r="C29" s="490" t="s">
        <v>237</v>
      </c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135">
        <f>SUM(D29:W29)</f>
        <v>0</v>
      </c>
    </row>
    <row r="30" spans="1:26" x14ac:dyDescent="0.2">
      <c r="A30" s="489"/>
      <c r="B30" s="19"/>
      <c r="C30" s="490" t="s">
        <v>237</v>
      </c>
      <c r="D30" s="272"/>
      <c r="E30" s="273"/>
      <c r="F30" s="272"/>
      <c r="G30" s="273"/>
      <c r="H30" s="272"/>
      <c r="I30" s="273"/>
      <c r="J30" s="272"/>
      <c r="K30" s="273"/>
      <c r="L30" s="272"/>
      <c r="M30" s="273"/>
      <c r="N30" s="272"/>
      <c r="O30" s="273"/>
      <c r="P30" s="272"/>
      <c r="Q30" s="273"/>
      <c r="R30" s="272"/>
      <c r="S30" s="273"/>
      <c r="T30" s="272"/>
      <c r="U30" s="273"/>
      <c r="V30" s="272"/>
      <c r="W30" s="272"/>
      <c r="X30" s="135">
        <f>SUM(D30:W30)</f>
        <v>0</v>
      </c>
    </row>
    <row r="31" spans="1:26" x14ac:dyDescent="0.2">
      <c r="A31" s="489"/>
      <c r="B31" s="19"/>
      <c r="C31" s="490" t="s">
        <v>237</v>
      </c>
      <c r="D31" s="272"/>
      <c r="E31" s="273"/>
      <c r="F31" s="272"/>
      <c r="G31" s="273"/>
      <c r="H31" s="272"/>
      <c r="I31" s="273"/>
      <c r="J31" s="272"/>
      <c r="K31" s="273"/>
      <c r="L31" s="272"/>
      <c r="M31" s="273"/>
      <c r="N31" s="272"/>
      <c r="O31" s="273"/>
      <c r="P31" s="272"/>
      <c r="Q31" s="273"/>
      <c r="R31" s="272"/>
      <c r="S31" s="273"/>
      <c r="T31" s="272"/>
      <c r="U31" s="273"/>
      <c r="V31" s="272"/>
      <c r="W31" s="272"/>
      <c r="X31" s="135">
        <f>SUM(D31:W31)</f>
        <v>0</v>
      </c>
    </row>
    <row r="32" spans="1:26" x14ac:dyDescent="0.2">
      <c r="A32" s="489"/>
      <c r="B32" s="19"/>
      <c r="C32" s="490" t="s">
        <v>237</v>
      </c>
      <c r="D32" s="272"/>
      <c r="E32" s="273"/>
      <c r="F32" s="272"/>
      <c r="G32" s="273"/>
      <c r="H32" s="272"/>
      <c r="I32" s="273"/>
      <c r="J32" s="272"/>
      <c r="K32" s="273"/>
      <c r="L32" s="272"/>
      <c r="M32" s="273"/>
      <c r="N32" s="272"/>
      <c r="O32" s="273"/>
      <c r="P32" s="272"/>
      <c r="Q32" s="273"/>
      <c r="R32" s="272"/>
      <c r="S32" s="273"/>
      <c r="T32" s="272"/>
      <c r="U32" s="273"/>
      <c r="V32" s="272"/>
      <c r="W32" s="272"/>
      <c r="X32" s="135">
        <f>SUM(D32:W32)</f>
        <v>0</v>
      </c>
    </row>
    <row r="33" spans="1:31" x14ac:dyDescent="0.2">
      <c r="A33" s="489"/>
      <c r="B33" s="19"/>
      <c r="C33" s="490" t="s">
        <v>237</v>
      </c>
      <c r="D33" s="272"/>
      <c r="E33" s="273"/>
      <c r="F33" s="272"/>
      <c r="G33" s="273"/>
      <c r="H33" s="272"/>
      <c r="I33" s="273"/>
      <c r="J33" s="272"/>
      <c r="K33" s="273"/>
      <c r="L33" s="272"/>
      <c r="M33" s="273"/>
      <c r="N33" s="272"/>
      <c r="O33" s="273"/>
      <c r="P33" s="272"/>
      <c r="Q33" s="273"/>
      <c r="R33" s="272"/>
      <c r="S33" s="273"/>
      <c r="T33" s="272"/>
      <c r="U33" s="273"/>
      <c r="V33" s="272"/>
      <c r="W33" s="272"/>
      <c r="X33" s="135">
        <f>SUM(D33:W33)</f>
        <v>0</v>
      </c>
    </row>
    <row r="34" spans="1:31" x14ac:dyDescent="0.2">
      <c r="A34" s="489"/>
      <c r="B34" s="19"/>
      <c r="C34" s="488"/>
      <c r="D34" s="120"/>
      <c r="E34" s="134"/>
      <c r="F34" s="120"/>
      <c r="G34" s="134"/>
      <c r="H34" s="120"/>
      <c r="I34" s="134"/>
      <c r="J34" s="120"/>
      <c r="K34" s="134"/>
      <c r="L34" s="120"/>
      <c r="M34" s="134"/>
      <c r="N34" s="120"/>
      <c r="O34" s="134"/>
      <c r="P34" s="120"/>
      <c r="Q34" s="134"/>
      <c r="R34" s="120"/>
      <c r="S34" s="134"/>
      <c r="T34" s="120"/>
      <c r="U34" s="134"/>
      <c r="V34" s="120"/>
      <c r="W34" s="120"/>
      <c r="X34" s="135"/>
    </row>
    <row r="35" spans="1:31" x14ac:dyDescent="0.2">
      <c r="A35" s="489"/>
      <c r="B35" s="17" t="s">
        <v>124</v>
      </c>
      <c r="C35" s="488"/>
      <c r="D35" s="136">
        <f t="shared" ref="D35:X35" si="4">SUM(D36:D40)</f>
        <v>0</v>
      </c>
      <c r="E35" s="136">
        <f t="shared" si="4"/>
        <v>0</v>
      </c>
      <c r="F35" s="136">
        <f t="shared" si="4"/>
        <v>0</v>
      </c>
      <c r="G35" s="136">
        <f t="shared" si="4"/>
        <v>0</v>
      </c>
      <c r="H35" s="136">
        <f t="shared" si="4"/>
        <v>0</v>
      </c>
      <c r="I35" s="136">
        <f t="shared" si="4"/>
        <v>0</v>
      </c>
      <c r="J35" s="136">
        <f t="shared" si="4"/>
        <v>0</v>
      </c>
      <c r="K35" s="136">
        <f t="shared" si="4"/>
        <v>0</v>
      </c>
      <c r="L35" s="136">
        <f t="shared" si="4"/>
        <v>0</v>
      </c>
      <c r="M35" s="136">
        <f t="shared" si="4"/>
        <v>0</v>
      </c>
      <c r="N35" s="136">
        <f t="shared" si="4"/>
        <v>0</v>
      </c>
      <c r="O35" s="136">
        <f t="shared" si="4"/>
        <v>0</v>
      </c>
      <c r="P35" s="136">
        <f t="shared" si="4"/>
        <v>0</v>
      </c>
      <c r="Q35" s="136">
        <f t="shared" si="4"/>
        <v>0</v>
      </c>
      <c r="R35" s="136">
        <f t="shared" si="4"/>
        <v>0</v>
      </c>
      <c r="S35" s="136">
        <f t="shared" si="4"/>
        <v>0</v>
      </c>
      <c r="T35" s="136">
        <f t="shared" si="4"/>
        <v>0</v>
      </c>
      <c r="U35" s="136">
        <f t="shared" si="4"/>
        <v>0</v>
      </c>
      <c r="V35" s="136">
        <f t="shared" si="4"/>
        <v>0</v>
      </c>
      <c r="W35" s="136">
        <f t="shared" si="4"/>
        <v>0</v>
      </c>
      <c r="X35" s="302">
        <f t="shared" si="4"/>
        <v>0</v>
      </c>
    </row>
    <row r="36" spans="1:31" x14ac:dyDescent="0.2">
      <c r="A36" s="489"/>
      <c r="B36" s="19"/>
      <c r="C36" s="490" t="s">
        <v>237</v>
      </c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135">
        <f>SUM(D36:W36)</f>
        <v>0</v>
      </c>
    </row>
    <row r="37" spans="1:31" x14ac:dyDescent="0.2">
      <c r="A37" s="489"/>
      <c r="B37" s="19"/>
      <c r="C37" s="490" t="s">
        <v>237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135">
        <f>SUM(D37:W37)</f>
        <v>0</v>
      </c>
    </row>
    <row r="38" spans="1:31" x14ac:dyDescent="0.2">
      <c r="A38" s="489"/>
      <c r="B38" s="137"/>
      <c r="C38" s="490" t="s">
        <v>237</v>
      </c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135">
        <f>SUM(D38:W38)</f>
        <v>0</v>
      </c>
    </row>
    <row r="39" spans="1:31" x14ac:dyDescent="0.2">
      <c r="A39" s="489"/>
      <c r="B39" s="19"/>
      <c r="C39" s="490" t="s">
        <v>237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135">
        <f>SUM(D39:W39)</f>
        <v>0</v>
      </c>
    </row>
    <row r="40" spans="1:31" x14ac:dyDescent="0.2">
      <c r="A40" s="489"/>
      <c r="B40" s="19"/>
      <c r="C40" s="490" t="s">
        <v>237</v>
      </c>
      <c r="D40" s="272"/>
      <c r="E40" s="273"/>
      <c r="F40" s="272"/>
      <c r="G40" s="273"/>
      <c r="H40" s="272"/>
      <c r="I40" s="273"/>
      <c r="J40" s="272"/>
      <c r="K40" s="273"/>
      <c r="L40" s="272"/>
      <c r="M40" s="273"/>
      <c r="N40" s="272"/>
      <c r="O40" s="273"/>
      <c r="P40" s="272"/>
      <c r="Q40" s="273"/>
      <c r="R40" s="272"/>
      <c r="S40" s="273"/>
      <c r="T40" s="272"/>
      <c r="U40" s="273"/>
      <c r="V40" s="272"/>
      <c r="W40" s="272"/>
      <c r="X40" s="135">
        <f>SUM(D40:W40)</f>
        <v>0</v>
      </c>
    </row>
    <row r="41" spans="1:31" x14ac:dyDescent="0.2">
      <c r="A41" s="489"/>
      <c r="B41" s="19"/>
      <c r="C41" s="488"/>
      <c r="D41" s="120"/>
      <c r="E41" s="134"/>
      <c r="F41" s="120"/>
      <c r="G41" s="134"/>
      <c r="H41" s="120"/>
      <c r="I41" s="134"/>
      <c r="J41" s="120"/>
      <c r="K41" s="134"/>
      <c r="L41" s="120"/>
      <c r="M41" s="134"/>
      <c r="N41" s="120"/>
      <c r="O41" s="134"/>
      <c r="P41" s="120"/>
      <c r="Q41" s="134"/>
      <c r="R41" s="120"/>
      <c r="S41" s="134"/>
      <c r="T41" s="120"/>
      <c r="U41" s="134"/>
      <c r="V41" s="120"/>
      <c r="W41" s="120"/>
      <c r="X41" s="135"/>
    </row>
    <row r="42" spans="1:31" s="1" customFormat="1" ht="18" customHeight="1" x14ac:dyDescent="0.2">
      <c r="A42" s="131" t="s">
        <v>42</v>
      </c>
      <c r="B42" s="52"/>
      <c r="C42" s="495"/>
      <c r="D42" s="125">
        <f t="shared" ref="D42:X42" si="5">D21+D28+D35</f>
        <v>0</v>
      </c>
      <c r="E42" s="125">
        <f t="shared" si="5"/>
        <v>0</v>
      </c>
      <c r="F42" s="125">
        <f t="shared" si="5"/>
        <v>0</v>
      </c>
      <c r="G42" s="125">
        <f t="shared" si="5"/>
        <v>0</v>
      </c>
      <c r="H42" s="125">
        <f t="shared" si="5"/>
        <v>0</v>
      </c>
      <c r="I42" s="125">
        <f t="shared" si="5"/>
        <v>0</v>
      </c>
      <c r="J42" s="125">
        <f t="shared" si="5"/>
        <v>0</v>
      </c>
      <c r="K42" s="125">
        <f t="shared" si="5"/>
        <v>0</v>
      </c>
      <c r="L42" s="125">
        <f t="shared" si="5"/>
        <v>0</v>
      </c>
      <c r="M42" s="125">
        <f t="shared" si="5"/>
        <v>0</v>
      </c>
      <c r="N42" s="125">
        <f t="shared" si="5"/>
        <v>0</v>
      </c>
      <c r="O42" s="125">
        <f t="shared" si="5"/>
        <v>0</v>
      </c>
      <c r="P42" s="125">
        <f t="shared" si="5"/>
        <v>0</v>
      </c>
      <c r="Q42" s="125">
        <f t="shared" si="5"/>
        <v>0</v>
      </c>
      <c r="R42" s="125">
        <f t="shared" si="5"/>
        <v>0</v>
      </c>
      <c r="S42" s="125">
        <f t="shared" si="5"/>
        <v>0</v>
      </c>
      <c r="T42" s="125">
        <f t="shared" si="5"/>
        <v>0</v>
      </c>
      <c r="U42" s="125">
        <f t="shared" si="5"/>
        <v>0</v>
      </c>
      <c r="V42" s="125">
        <f t="shared" si="5"/>
        <v>0</v>
      </c>
      <c r="W42" s="125">
        <f t="shared" si="5"/>
        <v>0</v>
      </c>
      <c r="X42" s="407">
        <f t="shared" si="5"/>
        <v>0</v>
      </c>
      <c r="Y42" s="29"/>
      <c r="Z42" s="29"/>
    </row>
    <row r="43" spans="1:31" x14ac:dyDescent="0.2">
      <c r="A43" s="19"/>
      <c r="B43" s="19"/>
      <c r="C43" s="42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31" x14ac:dyDescent="0.2">
      <c r="A44" s="1" t="s">
        <v>45</v>
      </c>
      <c r="H44" s="29"/>
      <c r="I44" s="29"/>
    </row>
    <row r="45" spans="1:31" x14ac:dyDescent="0.2">
      <c r="A45" s="31"/>
      <c r="B45" s="1"/>
      <c r="C45" s="29"/>
      <c r="D45" s="29"/>
      <c r="E45" s="29"/>
    </row>
    <row r="46" spans="1:31" x14ac:dyDescent="0.2">
      <c r="A46" s="14" t="s">
        <v>38</v>
      </c>
      <c r="C46"/>
      <c r="D46"/>
      <c r="E46"/>
      <c r="F46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/>
      <c r="Z46" s="30"/>
      <c r="AA46" s="16"/>
      <c r="AB46" s="16"/>
      <c r="AC46" s="16"/>
      <c r="AD46" s="16"/>
      <c r="AE46" s="16"/>
    </row>
    <row r="47" spans="1:31" ht="18" customHeight="1" x14ac:dyDescent="0.2">
      <c r="A47" s="11"/>
      <c r="B47" s="13"/>
      <c r="C47" s="36"/>
      <c r="D47" s="57">
        <v>1</v>
      </c>
      <c r="E47" s="57">
        <f t="shared" ref="E47:W47" si="6">D47+1</f>
        <v>2</v>
      </c>
      <c r="F47" s="57">
        <f t="shared" si="6"/>
        <v>3</v>
      </c>
      <c r="G47" s="57">
        <f t="shared" si="6"/>
        <v>4</v>
      </c>
      <c r="H47" s="57">
        <f t="shared" si="6"/>
        <v>5</v>
      </c>
      <c r="I47" s="57">
        <f t="shared" si="6"/>
        <v>6</v>
      </c>
      <c r="J47" s="57">
        <f t="shared" si="6"/>
        <v>7</v>
      </c>
      <c r="K47" s="57">
        <f t="shared" si="6"/>
        <v>8</v>
      </c>
      <c r="L47" s="57">
        <f t="shared" si="6"/>
        <v>9</v>
      </c>
      <c r="M47" s="57">
        <f t="shared" si="6"/>
        <v>10</v>
      </c>
      <c r="N47" s="57">
        <f t="shared" si="6"/>
        <v>11</v>
      </c>
      <c r="O47" s="57">
        <f t="shared" si="6"/>
        <v>12</v>
      </c>
      <c r="P47" s="57">
        <f t="shared" si="6"/>
        <v>13</v>
      </c>
      <c r="Q47" s="57">
        <f t="shared" si="6"/>
        <v>14</v>
      </c>
      <c r="R47" s="57">
        <f t="shared" si="6"/>
        <v>15</v>
      </c>
      <c r="S47" s="57">
        <f t="shared" si="6"/>
        <v>16</v>
      </c>
      <c r="T47" s="57">
        <f t="shared" si="6"/>
        <v>17</v>
      </c>
      <c r="U47" s="57">
        <f t="shared" si="6"/>
        <v>18</v>
      </c>
      <c r="V47" s="57">
        <f t="shared" si="6"/>
        <v>19</v>
      </c>
      <c r="W47" s="57">
        <f t="shared" si="6"/>
        <v>20</v>
      </c>
      <c r="X47" s="406" t="s">
        <v>2</v>
      </c>
      <c r="Y47"/>
      <c r="Z47" s="28"/>
      <c r="AA47" s="16"/>
      <c r="AB47" s="16"/>
      <c r="AC47" s="16"/>
      <c r="AD47" s="16"/>
      <c r="AE47" s="16"/>
    </row>
    <row r="48" spans="1:31" x14ac:dyDescent="0.2">
      <c r="A48" s="19"/>
      <c r="B48" s="16"/>
      <c r="C48" s="30"/>
      <c r="D48" s="24"/>
      <c r="E48" s="30"/>
      <c r="F48" s="24"/>
      <c r="G48" s="30"/>
      <c r="H48" s="24"/>
      <c r="I48" s="30"/>
      <c r="J48" s="24"/>
      <c r="K48" s="30"/>
      <c r="L48" s="24"/>
      <c r="M48" s="30"/>
      <c r="N48" s="24"/>
      <c r="O48" s="30"/>
      <c r="P48" s="24"/>
      <c r="Q48" s="30"/>
      <c r="R48" s="24"/>
      <c r="S48" s="30"/>
      <c r="T48" s="24"/>
      <c r="U48" s="30"/>
      <c r="V48" s="24"/>
      <c r="W48" s="24"/>
      <c r="X48" s="39"/>
      <c r="Y48"/>
      <c r="Z48" s="30"/>
      <c r="AA48" s="16"/>
      <c r="AB48" s="16"/>
      <c r="AC48" s="16"/>
      <c r="AD48" s="16"/>
      <c r="AE48" s="16"/>
    </row>
    <row r="49" spans="1:31" x14ac:dyDescent="0.2">
      <c r="A49" s="17" t="s">
        <v>46</v>
      </c>
      <c r="B49" s="19"/>
      <c r="C49" s="42"/>
      <c r="D49" s="24"/>
      <c r="E49" s="30"/>
      <c r="F49" s="24"/>
      <c r="G49" s="30"/>
      <c r="H49" s="24"/>
      <c r="I49" s="30"/>
      <c r="J49" s="24"/>
      <c r="K49" s="30"/>
      <c r="L49" s="24"/>
      <c r="M49" s="30"/>
      <c r="N49" s="24"/>
      <c r="O49" s="30"/>
      <c r="P49" s="24"/>
      <c r="Q49" s="30"/>
      <c r="R49" s="24"/>
      <c r="S49" s="30"/>
      <c r="T49" s="24"/>
      <c r="U49" s="30"/>
      <c r="V49" s="24"/>
      <c r="W49" s="24"/>
      <c r="X49" s="39"/>
      <c r="Y49"/>
      <c r="Z49" s="30"/>
      <c r="AA49" s="16"/>
      <c r="AB49" s="16"/>
      <c r="AC49" s="16"/>
      <c r="AD49" s="16"/>
      <c r="AE49" s="16"/>
    </row>
    <row r="50" spans="1:31" x14ac:dyDescent="0.2">
      <c r="A50" s="19"/>
      <c r="B50" s="19"/>
      <c r="C50" s="285" t="s">
        <v>39</v>
      </c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  <c r="X50" s="135">
        <f t="shared" ref="X50:X56" si="7">SUM(D50:W50)</f>
        <v>0</v>
      </c>
      <c r="Y50"/>
      <c r="Z50" s="30"/>
      <c r="AA50" s="16"/>
      <c r="AB50" s="16"/>
      <c r="AC50" s="16"/>
      <c r="AD50" s="16"/>
      <c r="AE50" s="16"/>
    </row>
    <row r="51" spans="1:31" x14ac:dyDescent="0.2">
      <c r="A51" s="19"/>
      <c r="B51" s="19"/>
      <c r="C51" s="285" t="s">
        <v>39</v>
      </c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135">
        <f t="shared" si="7"/>
        <v>0</v>
      </c>
      <c r="Y51"/>
      <c r="Z51" s="30"/>
      <c r="AA51" s="16"/>
      <c r="AB51" s="16"/>
      <c r="AC51" s="16"/>
      <c r="AD51" s="16"/>
      <c r="AE51" s="16"/>
    </row>
    <row r="52" spans="1:31" x14ac:dyDescent="0.2">
      <c r="A52" s="19"/>
      <c r="B52" s="19"/>
      <c r="C52" s="285" t="s">
        <v>39</v>
      </c>
      <c r="D52" s="272"/>
      <c r="E52" s="273"/>
      <c r="F52" s="272"/>
      <c r="G52" s="273"/>
      <c r="H52" s="272"/>
      <c r="I52" s="273"/>
      <c r="J52" s="272"/>
      <c r="K52" s="273"/>
      <c r="L52" s="272"/>
      <c r="M52" s="273"/>
      <c r="N52" s="272"/>
      <c r="O52" s="273"/>
      <c r="P52" s="272"/>
      <c r="Q52" s="273"/>
      <c r="R52" s="272"/>
      <c r="S52" s="273"/>
      <c r="T52" s="272"/>
      <c r="U52" s="273"/>
      <c r="V52" s="272"/>
      <c r="W52" s="272"/>
      <c r="X52" s="135">
        <f t="shared" si="7"/>
        <v>0</v>
      </c>
      <c r="Y52"/>
      <c r="Z52" s="30"/>
      <c r="AA52" s="16"/>
      <c r="AB52" s="16"/>
      <c r="AC52" s="16"/>
      <c r="AD52" s="16"/>
      <c r="AE52" s="16"/>
    </row>
    <row r="53" spans="1:31" x14ac:dyDescent="0.2">
      <c r="A53" s="19"/>
      <c r="B53" s="19"/>
      <c r="C53" s="285" t="s">
        <v>39</v>
      </c>
      <c r="D53" s="272"/>
      <c r="E53" s="273"/>
      <c r="F53" s="272"/>
      <c r="G53" s="273"/>
      <c r="H53" s="272"/>
      <c r="I53" s="273"/>
      <c r="J53" s="272"/>
      <c r="K53" s="273"/>
      <c r="L53" s="272"/>
      <c r="M53" s="273"/>
      <c r="N53" s="272"/>
      <c r="O53" s="273"/>
      <c r="P53" s="272"/>
      <c r="Q53" s="273"/>
      <c r="R53" s="272"/>
      <c r="S53" s="273"/>
      <c r="T53" s="272"/>
      <c r="U53" s="273"/>
      <c r="V53" s="272"/>
      <c r="W53" s="272"/>
      <c r="X53" s="135">
        <f t="shared" si="7"/>
        <v>0</v>
      </c>
      <c r="Y53"/>
      <c r="Z53" s="30"/>
      <c r="AA53" s="16"/>
      <c r="AB53" s="16"/>
      <c r="AC53" s="16"/>
      <c r="AD53" s="16"/>
      <c r="AE53" s="16"/>
    </row>
    <row r="54" spans="1:31" x14ac:dyDescent="0.2">
      <c r="A54" s="19"/>
      <c r="B54" s="19"/>
      <c r="C54" s="285" t="s">
        <v>39</v>
      </c>
      <c r="D54" s="272"/>
      <c r="E54" s="273"/>
      <c r="F54" s="272"/>
      <c r="G54" s="273"/>
      <c r="H54" s="272"/>
      <c r="I54" s="273"/>
      <c r="J54" s="272"/>
      <c r="K54" s="273"/>
      <c r="L54" s="272"/>
      <c r="M54" s="273"/>
      <c r="N54" s="272"/>
      <c r="O54" s="273"/>
      <c r="P54" s="272"/>
      <c r="Q54" s="273"/>
      <c r="R54" s="272"/>
      <c r="S54" s="273"/>
      <c r="T54" s="272"/>
      <c r="U54" s="273"/>
      <c r="V54" s="272"/>
      <c r="W54" s="272"/>
      <c r="X54" s="135">
        <f t="shared" si="7"/>
        <v>0</v>
      </c>
      <c r="Y54"/>
      <c r="Z54" s="30"/>
      <c r="AA54" s="16"/>
      <c r="AB54" s="16"/>
      <c r="AC54" s="16"/>
      <c r="AD54" s="16"/>
      <c r="AE54" s="16"/>
    </row>
    <row r="55" spans="1:31" x14ac:dyDescent="0.2">
      <c r="A55" s="19"/>
      <c r="B55" s="19"/>
      <c r="C55" s="285" t="s">
        <v>39</v>
      </c>
      <c r="D55" s="272"/>
      <c r="E55" s="273"/>
      <c r="F55" s="272"/>
      <c r="G55" s="273"/>
      <c r="H55" s="272"/>
      <c r="I55" s="273"/>
      <c r="J55" s="272"/>
      <c r="K55" s="273"/>
      <c r="L55" s="272"/>
      <c r="M55" s="273"/>
      <c r="N55" s="272"/>
      <c r="O55" s="273"/>
      <c r="P55" s="272"/>
      <c r="Q55" s="273"/>
      <c r="R55" s="272"/>
      <c r="S55" s="273"/>
      <c r="T55" s="272"/>
      <c r="U55" s="273"/>
      <c r="V55" s="272"/>
      <c r="W55" s="272"/>
      <c r="X55" s="135">
        <f t="shared" si="7"/>
        <v>0</v>
      </c>
      <c r="Y55"/>
      <c r="Z55" s="30"/>
      <c r="AA55" s="16"/>
      <c r="AB55" s="16"/>
      <c r="AC55" s="16"/>
      <c r="AD55" s="16"/>
      <c r="AE55" s="16"/>
    </row>
    <row r="56" spans="1:31" x14ac:dyDescent="0.2">
      <c r="A56" s="19"/>
      <c r="B56" s="19"/>
      <c r="C56" s="285" t="s">
        <v>39</v>
      </c>
      <c r="D56" s="272"/>
      <c r="E56" s="273"/>
      <c r="F56" s="272"/>
      <c r="G56" s="273"/>
      <c r="H56" s="272"/>
      <c r="I56" s="273"/>
      <c r="J56" s="272"/>
      <c r="K56" s="273"/>
      <c r="L56" s="272"/>
      <c r="M56" s="273"/>
      <c r="N56" s="272"/>
      <c r="O56" s="273"/>
      <c r="P56" s="272"/>
      <c r="Q56" s="273"/>
      <c r="R56" s="272"/>
      <c r="S56" s="273"/>
      <c r="T56" s="272"/>
      <c r="U56" s="273"/>
      <c r="V56" s="272"/>
      <c r="W56" s="272"/>
      <c r="X56" s="135">
        <f t="shared" si="7"/>
        <v>0</v>
      </c>
      <c r="Y56"/>
      <c r="Z56" s="30"/>
      <c r="AA56" s="16"/>
      <c r="AB56" s="16"/>
      <c r="AC56" s="16"/>
      <c r="AD56" s="16"/>
      <c r="AE56" s="16"/>
    </row>
    <row r="57" spans="1:31" ht="6" customHeight="1" x14ac:dyDescent="0.2">
      <c r="A57" s="19"/>
      <c r="B57" s="19"/>
      <c r="C57" s="42"/>
      <c r="D57" s="24"/>
      <c r="E57" s="30"/>
      <c r="F57" s="24"/>
      <c r="G57" s="30"/>
      <c r="H57" s="24"/>
      <c r="I57" s="30"/>
      <c r="J57" s="24"/>
      <c r="K57" s="30"/>
      <c r="L57" s="24"/>
      <c r="M57" s="30"/>
      <c r="N57" s="24"/>
      <c r="O57" s="30"/>
      <c r="P57" s="24"/>
      <c r="Q57" s="30"/>
      <c r="R57" s="24"/>
      <c r="S57" s="30"/>
      <c r="T57" s="24"/>
      <c r="U57" s="30"/>
      <c r="V57" s="24"/>
      <c r="W57" s="24"/>
      <c r="X57" s="39"/>
      <c r="Y57"/>
      <c r="Z57" s="30"/>
      <c r="AA57" s="16"/>
      <c r="AB57" s="16"/>
      <c r="AC57" s="16"/>
      <c r="AD57" s="16"/>
      <c r="AE57" s="16"/>
    </row>
    <row r="58" spans="1:31" ht="18" customHeight="1" x14ac:dyDescent="0.2">
      <c r="A58" s="131" t="s">
        <v>40</v>
      </c>
      <c r="B58" s="132"/>
      <c r="C58" s="133"/>
      <c r="D58" s="125">
        <f>SUM(D50:D56)</f>
        <v>0</v>
      </c>
      <c r="E58" s="125">
        <f t="shared" ref="E58:X58" si="8">SUM(E50:E56)</f>
        <v>0</v>
      </c>
      <c r="F58" s="125">
        <f t="shared" si="8"/>
        <v>0</v>
      </c>
      <c r="G58" s="125">
        <f t="shared" si="8"/>
        <v>0</v>
      </c>
      <c r="H58" s="125">
        <f t="shared" si="8"/>
        <v>0</v>
      </c>
      <c r="I58" s="125">
        <f t="shared" si="8"/>
        <v>0</v>
      </c>
      <c r="J58" s="125">
        <f t="shared" si="8"/>
        <v>0</v>
      </c>
      <c r="K58" s="125">
        <f t="shared" si="8"/>
        <v>0</v>
      </c>
      <c r="L58" s="125">
        <f t="shared" si="8"/>
        <v>0</v>
      </c>
      <c r="M58" s="125">
        <f t="shared" si="8"/>
        <v>0</v>
      </c>
      <c r="N58" s="125">
        <f t="shared" si="8"/>
        <v>0</v>
      </c>
      <c r="O58" s="125">
        <f t="shared" si="8"/>
        <v>0</v>
      </c>
      <c r="P58" s="125">
        <f t="shared" si="8"/>
        <v>0</v>
      </c>
      <c r="Q58" s="125">
        <f t="shared" si="8"/>
        <v>0</v>
      </c>
      <c r="R58" s="125">
        <f t="shared" si="8"/>
        <v>0</v>
      </c>
      <c r="S58" s="125">
        <f t="shared" si="8"/>
        <v>0</v>
      </c>
      <c r="T58" s="125">
        <f t="shared" si="8"/>
        <v>0</v>
      </c>
      <c r="U58" s="125">
        <f t="shared" si="8"/>
        <v>0</v>
      </c>
      <c r="V58" s="125">
        <f t="shared" si="8"/>
        <v>0</v>
      </c>
      <c r="W58" s="125">
        <f t="shared" si="8"/>
        <v>0</v>
      </c>
      <c r="X58" s="407">
        <f t="shared" si="8"/>
        <v>0</v>
      </c>
      <c r="Y58"/>
      <c r="Z58" s="30"/>
      <c r="AA58" s="16"/>
      <c r="AB58" s="16"/>
      <c r="AC58" s="16"/>
      <c r="AD58" s="16"/>
      <c r="AE58" s="16"/>
    </row>
    <row r="59" spans="1:31" x14ac:dyDescent="0.2">
      <c r="A59" s="19"/>
      <c r="B59" s="19"/>
      <c r="C59" s="42"/>
      <c r="D59" s="24"/>
      <c r="E59" s="30"/>
      <c r="F59" s="24"/>
      <c r="G59" s="30"/>
      <c r="H59" s="24"/>
      <c r="I59" s="30"/>
      <c r="J59" s="24"/>
      <c r="K59" s="30"/>
      <c r="L59" s="24"/>
      <c r="M59" s="30"/>
      <c r="N59" s="24"/>
      <c r="O59" s="30"/>
      <c r="P59" s="24"/>
      <c r="Q59" s="30"/>
      <c r="R59" s="24"/>
      <c r="S59" s="30"/>
      <c r="T59" s="24"/>
      <c r="U59" s="30"/>
      <c r="V59" s="24"/>
      <c r="W59" s="24"/>
      <c r="X59" s="39"/>
      <c r="Y59"/>
      <c r="Z59" s="30"/>
      <c r="AA59" s="16"/>
      <c r="AB59" s="16"/>
      <c r="AC59" s="16"/>
      <c r="AD59" s="16"/>
      <c r="AE59" s="16"/>
    </row>
    <row r="60" spans="1:31" x14ac:dyDescent="0.2">
      <c r="A60" s="17" t="s">
        <v>158</v>
      </c>
      <c r="B60" s="19"/>
      <c r="C60" s="42"/>
      <c r="D60" s="24"/>
      <c r="E60" s="30"/>
      <c r="F60" s="24"/>
      <c r="G60" s="30"/>
      <c r="H60" s="24"/>
      <c r="I60" s="30"/>
      <c r="J60" s="24"/>
      <c r="K60" s="30"/>
      <c r="L60" s="24"/>
      <c r="M60" s="30"/>
      <c r="N60" s="24"/>
      <c r="O60" s="30"/>
      <c r="P60" s="24"/>
      <c r="Q60" s="30"/>
      <c r="R60" s="24"/>
      <c r="S60" s="30"/>
      <c r="T60" s="24"/>
      <c r="U60" s="30"/>
      <c r="V60" s="24"/>
      <c r="W60" s="24"/>
      <c r="X60" s="39"/>
      <c r="Y60"/>
      <c r="Z60" s="30"/>
      <c r="AA60" s="16"/>
      <c r="AB60" s="16"/>
      <c r="AC60" s="16"/>
      <c r="AD60" s="16"/>
      <c r="AE60" s="16"/>
    </row>
    <row r="61" spans="1:31" x14ac:dyDescent="0.2">
      <c r="A61" s="19"/>
      <c r="B61" s="19"/>
      <c r="C61" s="42"/>
      <c r="D61" s="24"/>
      <c r="E61" s="30"/>
      <c r="F61" s="24"/>
      <c r="G61" s="30"/>
      <c r="H61" s="24"/>
      <c r="I61" s="30"/>
      <c r="J61" s="24"/>
      <c r="K61" s="30"/>
      <c r="L61" s="24"/>
      <c r="M61" s="30"/>
      <c r="N61" s="24"/>
      <c r="O61" s="30"/>
      <c r="P61" s="24"/>
      <c r="Q61" s="30"/>
      <c r="R61" s="24"/>
      <c r="S61" s="30"/>
      <c r="T61" s="24"/>
      <c r="U61" s="30"/>
      <c r="V61" s="24"/>
      <c r="W61" s="24"/>
      <c r="X61" s="39"/>
      <c r="Y61"/>
      <c r="Z61" s="30"/>
      <c r="AA61" s="16"/>
      <c r="AB61" s="16"/>
      <c r="AC61" s="16"/>
      <c r="AD61" s="16"/>
      <c r="AE61" s="16"/>
    </row>
    <row r="62" spans="1:31" x14ac:dyDescent="0.2">
      <c r="A62" s="19"/>
      <c r="B62" s="17" t="s">
        <v>41</v>
      </c>
      <c r="C62" s="19"/>
      <c r="D62" s="136">
        <f>SUM(D63:D69)</f>
        <v>0</v>
      </c>
      <c r="E62" s="136">
        <f t="shared" ref="E62:X62" si="9">SUM(E63:E69)</f>
        <v>0</v>
      </c>
      <c r="F62" s="136">
        <f t="shared" si="9"/>
        <v>0</v>
      </c>
      <c r="G62" s="136">
        <f t="shared" si="9"/>
        <v>0</v>
      </c>
      <c r="H62" s="136">
        <f t="shared" si="9"/>
        <v>0</v>
      </c>
      <c r="I62" s="136">
        <f t="shared" si="9"/>
        <v>0</v>
      </c>
      <c r="J62" s="136">
        <f t="shared" si="9"/>
        <v>0</v>
      </c>
      <c r="K62" s="136">
        <f t="shared" si="9"/>
        <v>0</v>
      </c>
      <c r="L62" s="136">
        <f t="shared" si="9"/>
        <v>0</v>
      </c>
      <c r="M62" s="136">
        <f t="shared" si="9"/>
        <v>0</v>
      </c>
      <c r="N62" s="136">
        <f t="shared" si="9"/>
        <v>0</v>
      </c>
      <c r="O62" s="136">
        <f t="shared" si="9"/>
        <v>0</v>
      </c>
      <c r="P62" s="136">
        <f t="shared" si="9"/>
        <v>0</v>
      </c>
      <c r="Q62" s="136">
        <f t="shared" si="9"/>
        <v>0</v>
      </c>
      <c r="R62" s="136">
        <f t="shared" si="9"/>
        <v>0</v>
      </c>
      <c r="S62" s="136">
        <f t="shared" si="9"/>
        <v>0</v>
      </c>
      <c r="T62" s="136">
        <f t="shared" si="9"/>
        <v>0</v>
      </c>
      <c r="U62" s="136">
        <f t="shared" si="9"/>
        <v>0</v>
      </c>
      <c r="V62" s="136">
        <f t="shared" si="9"/>
        <v>0</v>
      </c>
      <c r="W62" s="136">
        <f t="shared" si="9"/>
        <v>0</v>
      </c>
      <c r="X62" s="302">
        <f t="shared" si="9"/>
        <v>0</v>
      </c>
      <c r="Y62"/>
      <c r="Z62" s="30"/>
      <c r="AA62" s="16"/>
      <c r="AB62" s="16"/>
      <c r="AC62" s="16"/>
      <c r="AD62" s="16"/>
      <c r="AE62" s="16"/>
    </row>
    <row r="63" spans="1:31" x14ac:dyDescent="0.2">
      <c r="A63" s="19"/>
      <c r="B63" s="19"/>
      <c r="C63" s="285" t="str">
        <f>C50</f>
        <v>(detalhar por fonte e item financiado)</v>
      </c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135">
        <f t="shared" ref="X63:X69" si="10">SUM(D63:W63)</f>
        <v>0</v>
      </c>
      <c r="Y63"/>
      <c r="Z63" s="30"/>
      <c r="AA63" s="16"/>
      <c r="AB63" s="16"/>
      <c r="AC63" s="16"/>
      <c r="AD63" s="16"/>
      <c r="AE63" s="16"/>
    </row>
    <row r="64" spans="1:31" x14ac:dyDescent="0.2">
      <c r="A64" s="19"/>
      <c r="B64" s="19"/>
      <c r="C64" s="285" t="str">
        <f t="shared" ref="C64:C69" si="11">C51</f>
        <v>(detalhar por fonte e item financiado)</v>
      </c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135">
        <f t="shared" si="10"/>
        <v>0</v>
      </c>
      <c r="Y64"/>
      <c r="Z64" s="30"/>
      <c r="AA64" s="16"/>
      <c r="AB64" s="16"/>
      <c r="AC64" s="16"/>
      <c r="AD64" s="16"/>
      <c r="AE64" s="16"/>
    </row>
    <row r="65" spans="1:31" x14ac:dyDescent="0.2">
      <c r="A65" s="19"/>
      <c r="B65" s="19"/>
      <c r="C65" s="285" t="str">
        <f t="shared" si="11"/>
        <v>(detalhar por fonte e item financiado)</v>
      </c>
      <c r="D65" s="286"/>
      <c r="E65" s="273"/>
      <c r="F65" s="272"/>
      <c r="G65" s="273"/>
      <c r="H65" s="272"/>
      <c r="I65" s="273"/>
      <c r="J65" s="272"/>
      <c r="K65" s="273"/>
      <c r="L65" s="272"/>
      <c r="M65" s="273"/>
      <c r="N65" s="272"/>
      <c r="O65" s="273"/>
      <c r="P65" s="272"/>
      <c r="Q65" s="273"/>
      <c r="R65" s="272"/>
      <c r="S65" s="273"/>
      <c r="T65" s="272"/>
      <c r="U65" s="273"/>
      <c r="V65" s="272"/>
      <c r="W65" s="272"/>
      <c r="X65" s="135">
        <f t="shared" si="10"/>
        <v>0</v>
      </c>
      <c r="Y65"/>
      <c r="Z65" s="30"/>
      <c r="AA65" s="16"/>
      <c r="AB65" s="16"/>
      <c r="AC65" s="16"/>
      <c r="AD65" s="16"/>
      <c r="AE65" s="16"/>
    </row>
    <row r="66" spans="1:31" x14ac:dyDescent="0.2">
      <c r="A66" s="19"/>
      <c r="B66" s="19"/>
      <c r="C66" s="285" t="str">
        <f t="shared" si="11"/>
        <v>(detalhar por fonte e item financiado)</v>
      </c>
      <c r="D66" s="286"/>
      <c r="E66" s="273"/>
      <c r="F66" s="272"/>
      <c r="G66" s="273"/>
      <c r="H66" s="272"/>
      <c r="I66" s="273"/>
      <c r="J66" s="272"/>
      <c r="K66" s="273"/>
      <c r="L66" s="272"/>
      <c r="M66" s="273"/>
      <c r="N66" s="272"/>
      <c r="O66" s="273"/>
      <c r="P66" s="272"/>
      <c r="Q66" s="273"/>
      <c r="R66" s="272"/>
      <c r="S66" s="273"/>
      <c r="T66" s="272"/>
      <c r="U66" s="273"/>
      <c r="V66" s="272"/>
      <c r="W66" s="272"/>
      <c r="X66" s="135">
        <f t="shared" si="10"/>
        <v>0</v>
      </c>
      <c r="Y66"/>
      <c r="Z66" s="30"/>
      <c r="AA66" s="16"/>
      <c r="AB66" s="16"/>
      <c r="AC66" s="16"/>
      <c r="AD66" s="16"/>
      <c r="AE66" s="16"/>
    </row>
    <row r="67" spans="1:31" x14ac:dyDescent="0.2">
      <c r="A67" s="19"/>
      <c r="B67" s="19"/>
      <c r="C67" s="285" t="str">
        <f t="shared" si="11"/>
        <v>(detalhar por fonte e item financiado)</v>
      </c>
      <c r="D67" s="286"/>
      <c r="E67" s="273"/>
      <c r="F67" s="272"/>
      <c r="G67" s="273"/>
      <c r="H67" s="272"/>
      <c r="I67" s="273"/>
      <c r="J67" s="272"/>
      <c r="K67" s="273"/>
      <c r="L67" s="272"/>
      <c r="M67" s="273"/>
      <c r="N67" s="272"/>
      <c r="O67" s="273"/>
      <c r="P67" s="272"/>
      <c r="Q67" s="273"/>
      <c r="R67" s="272"/>
      <c r="S67" s="273"/>
      <c r="T67" s="272"/>
      <c r="U67" s="273"/>
      <c r="V67" s="272"/>
      <c r="W67" s="272"/>
      <c r="X67" s="135">
        <f t="shared" si="10"/>
        <v>0</v>
      </c>
      <c r="Y67"/>
      <c r="Z67" s="30"/>
      <c r="AA67" s="16"/>
      <c r="AB67" s="16"/>
      <c r="AC67" s="16"/>
      <c r="AD67" s="16"/>
      <c r="AE67" s="16"/>
    </row>
    <row r="68" spans="1:31" x14ac:dyDescent="0.2">
      <c r="A68" s="19"/>
      <c r="B68" s="19"/>
      <c r="C68" s="285" t="str">
        <f t="shared" si="11"/>
        <v>(detalhar por fonte e item financiado)</v>
      </c>
      <c r="D68" s="286"/>
      <c r="E68" s="273"/>
      <c r="F68" s="272"/>
      <c r="G68" s="273"/>
      <c r="H68" s="272"/>
      <c r="I68" s="273"/>
      <c r="J68" s="272"/>
      <c r="K68" s="273"/>
      <c r="L68" s="272"/>
      <c r="M68" s="273"/>
      <c r="N68" s="272"/>
      <c r="O68" s="273"/>
      <c r="P68" s="272"/>
      <c r="Q68" s="273"/>
      <c r="R68" s="272"/>
      <c r="S68" s="273"/>
      <c r="T68" s="272"/>
      <c r="U68" s="273"/>
      <c r="V68" s="272"/>
      <c r="W68" s="272"/>
      <c r="X68" s="135">
        <f t="shared" si="10"/>
        <v>0</v>
      </c>
      <c r="Y68"/>
      <c r="Z68" s="30"/>
      <c r="AA68" s="16"/>
      <c r="AB68" s="16"/>
      <c r="AC68" s="16"/>
      <c r="AD68" s="16"/>
      <c r="AE68" s="16"/>
    </row>
    <row r="69" spans="1:31" x14ac:dyDescent="0.2">
      <c r="A69" s="19"/>
      <c r="B69" s="19"/>
      <c r="C69" s="285" t="str">
        <f t="shared" si="11"/>
        <v>(detalhar por fonte e item financiado)</v>
      </c>
      <c r="D69" s="286"/>
      <c r="E69" s="273"/>
      <c r="F69" s="272"/>
      <c r="G69" s="273"/>
      <c r="H69" s="272"/>
      <c r="I69" s="273"/>
      <c r="J69" s="272"/>
      <c r="K69" s="273"/>
      <c r="L69" s="272"/>
      <c r="M69" s="273"/>
      <c r="N69" s="272"/>
      <c r="O69" s="273"/>
      <c r="P69" s="272"/>
      <c r="Q69" s="273"/>
      <c r="R69" s="272"/>
      <c r="S69" s="273"/>
      <c r="T69" s="272"/>
      <c r="U69" s="273"/>
      <c r="V69" s="272"/>
      <c r="W69" s="272"/>
      <c r="X69" s="135">
        <f t="shared" si="10"/>
        <v>0</v>
      </c>
      <c r="Y69"/>
      <c r="Z69" s="30"/>
      <c r="AA69" s="16"/>
      <c r="AB69" s="16"/>
      <c r="AC69" s="16"/>
      <c r="AD69" s="16"/>
      <c r="AE69" s="16"/>
    </row>
    <row r="70" spans="1:31" ht="6" customHeight="1" x14ac:dyDescent="0.2">
      <c r="A70" s="19"/>
      <c r="B70" s="19"/>
      <c r="C70" s="19"/>
      <c r="D70" s="41"/>
      <c r="E70" s="30"/>
      <c r="F70" s="24"/>
      <c r="G70" s="30"/>
      <c r="H70" s="24"/>
      <c r="I70" s="30"/>
      <c r="J70" s="24"/>
      <c r="K70" s="30"/>
      <c r="L70" s="24"/>
      <c r="M70" s="30"/>
      <c r="N70" s="24"/>
      <c r="O70" s="30"/>
      <c r="P70" s="24"/>
      <c r="Q70" s="30"/>
      <c r="R70" s="24"/>
      <c r="S70" s="30"/>
      <c r="T70" s="24"/>
      <c r="U70" s="30"/>
      <c r="V70" s="24"/>
      <c r="W70" s="24"/>
      <c r="X70" s="39"/>
      <c r="Y70"/>
      <c r="Z70" s="30"/>
      <c r="AA70" s="16"/>
      <c r="AB70" s="16"/>
      <c r="AC70" s="16"/>
      <c r="AD70" s="16"/>
      <c r="AE70" s="16"/>
    </row>
    <row r="71" spans="1:31" x14ac:dyDescent="0.2">
      <c r="A71" s="19"/>
      <c r="B71" s="17" t="s">
        <v>163</v>
      </c>
      <c r="C71" s="42"/>
      <c r="D71" s="24"/>
      <c r="E71" s="30"/>
      <c r="F71" s="24"/>
      <c r="G71" s="30"/>
      <c r="H71" s="24"/>
      <c r="I71" s="30"/>
      <c r="J71" s="24"/>
      <c r="K71" s="30"/>
      <c r="L71" s="24"/>
      <c r="M71" s="30"/>
      <c r="N71" s="24"/>
      <c r="O71" s="30"/>
      <c r="P71" s="24"/>
      <c r="Q71" s="30"/>
      <c r="R71" s="24"/>
      <c r="S71" s="30"/>
      <c r="T71" s="24"/>
      <c r="U71" s="30"/>
      <c r="V71" s="24"/>
      <c r="W71" s="24"/>
      <c r="X71" s="39"/>
      <c r="Y71"/>
      <c r="Z71" s="30"/>
      <c r="AA71" s="16"/>
      <c r="AB71" s="16"/>
      <c r="AC71" s="16"/>
      <c r="AD71" s="16"/>
      <c r="AE71" s="16"/>
    </row>
    <row r="72" spans="1:31" x14ac:dyDescent="0.2">
      <c r="A72" s="19"/>
      <c r="B72" s="17" t="s">
        <v>47</v>
      </c>
      <c r="C72" s="42"/>
      <c r="D72" s="136">
        <f>SUM(D73:D79)</f>
        <v>0</v>
      </c>
      <c r="E72" s="136">
        <f t="shared" ref="E72" si="12">SUM(E73:E79)</f>
        <v>0</v>
      </c>
      <c r="F72" s="136">
        <f t="shared" ref="F72" si="13">SUM(F73:F79)</f>
        <v>0</v>
      </c>
      <c r="G72" s="136">
        <f t="shared" ref="G72" si="14">SUM(G73:G79)</f>
        <v>0</v>
      </c>
      <c r="H72" s="136">
        <f t="shared" ref="H72" si="15">SUM(H73:H79)</f>
        <v>0</v>
      </c>
      <c r="I72" s="136">
        <f t="shared" ref="I72" si="16">SUM(I73:I79)</f>
        <v>0</v>
      </c>
      <c r="J72" s="136">
        <f t="shared" ref="J72" si="17">SUM(J73:J79)</f>
        <v>0</v>
      </c>
      <c r="K72" s="136">
        <f t="shared" ref="K72" si="18">SUM(K73:K79)</f>
        <v>0</v>
      </c>
      <c r="L72" s="136">
        <f t="shared" ref="L72" si="19">SUM(L73:L79)</f>
        <v>0</v>
      </c>
      <c r="M72" s="136">
        <f t="shared" ref="M72" si="20">SUM(M73:M79)</f>
        <v>0</v>
      </c>
      <c r="N72" s="136">
        <f t="shared" ref="N72" si="21">SUM(N73:N79)</f>
        <v>0</v>
      </c>
      <c r="O72" s="136">
        <f t="shared" ref="O72" si="22">SUM(O73:O79)</f>
        <v>0</v>
      </c>
      <c r="P72" s="136">
        <f t="shared" ref="P72" si="23">SUM(P73:P79)</f>
        <v>0</v>
      </c>
      <c r="Q72" s="136">
        <f t="shared" ref="Q72" si="24">SUM(Q73:Q79)</f>
        <v>0</v>
      </c>
      <c r="R72" s="136">
        <f t="shared" ref="R72" si="25">SUM(R73:R79)</f>
        <v>0</v>
      </c>
      <c r="S72" s="136">
        <f t="shared" ref="S72" si="26">SUM(S73:S79)</f>
        <v>0</v>
      </c>
      <c r="T72" s="136">
        <f t="shared" ref="T72" si="27">SUM(T73:T79)</f>
        <v>0</v>
      </c>
      <c r="U72" s="136">
        <f t="shared" ref="U72" si="28">SUM(U73:U79)</f>
        <v>0</v>
      </c>
      <c r="V72" s="136">
        <f t="shared" ref="V72" si="29">SUM(V73:V79)</f>
        <v>0</v>
      </c>
      <c r="W72" s="136">
        <f t="shared" ref="W72" si="30">SUM(W73:W79)</f>
        <v>0</v>
      </c>
      <c r="X72" s="302">
        <f t="shared" ref="X72" si="31">SUM(X73:X79)</f>
        <v>0</v>
      </c>
      <c r="Y72"/>
      <c r="Z72" s="30"/>
      <c r="AA72" s="16"/>
      <c r="AB72" s="16"/>
      <c r="AC72" s="16"/>
      <c r="AD72" s="16"/>
      <c r="AE72" s="16"/>
    </row>
    <row r="73" spans="1:31" x14ac:dyDescent="0.2">
      <c r="A73" s="19"/>
      <c r="B73" s="19"/>
      <c r="C73" s="285" t="str">
        <f>C63</f>
        <v>(detalhar por fonte e item financiado)</v>
      </c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135">
        <f t="shared" ref="X73:X79" si="32">SUM(D73:W73)</f>
        <v>0</v>
      </c>
      <c r="Y73"/>
      <c r="Z73" s="37"/>
      <c r="AA73" s="16"/>
      <c r="AB73" s="16"/>
      <c r="AC73" s="16"/>
      <c r="AD73" s="16"/>
      <c r="AE73" s="16"/>
    </row>
    <row r="74" spans="1:31" x14ac:dyDescent="0.2">
      <c r="A74" s="19"/>
      <c r="B74" s="19"/>
      <c r="C74" s="285" t="str">
        <f t="shared" ref="C74:C79" si="33">C64</f>
        <v>(detalhar por fonte e item financiado)</v>
      </c>
      <c r="D74" s="286"/>
      <c r="E74" s="273"/>
      <c r="F74" s="272"/>
      <c r="G74" s="273"/>
      <c r="H74" s="272"/>
      <c r="I74" s="273"/>
      <c r="J74" s="272"/>
      <c r="K74" s="273"/>
      <c r="L74" s="272"/>
      <c r="M74" s="273"/>
      <c r="N74" s="272"/>
      <c r="O74" s="273"/>
      <c r="P74" s="272"/>
      <c r="Q74" s="273"/>
      <c r="R74" s="272"/>
      <c r="S74" s="273"/>
      <c r="T74" s="272"/>
      <c r="U74" s="273"/>
      <c r="V74" s="272"/>
      <c r="W74" s="272"/>
      <c r="X74" s="135">
        <f t="shared" si="32"/>
        <v>0</v>
      </c>
      <c r="Y74"/>
      <c r="Z74" s="37"/>
      <c r="AA74" s="16"/>
      <c r="AB74" s="16"/>
      <c r="AC74" s="16"/>
      <c r="AD74" s="16"/>
      <c r="AE74" s="16"/>
    </row>
    <row r="75" spans="1:31" x14ac:dyDescent="0.2">
      <c r="A75" s="19"/>
      <c r="B75" s="19"/>
      <c r="C75" s="285" t="str">
        <f t="shared" si="33"/>
        <v>(detalhar por fonte e item financiado)</v>
      </c>
      <c r="D75" s="286"/>
      <c r="E75" s="273"/>
      <c r="F75" s="272"/>
      <c r="G75" s="273"/>
      <c r="H75" s="272"/>
      <c r="I75" s="273"/>
      <c r="J75" s="272"/>
      <c r="K75" s="273"/>
      <c r="L75" s="272"/>
      <c r="M75" s="273"/>
      <c r="N75" s="272"/>
      <c r="O75" s="273"/>
      <c r="P75" s="272"/>
      <c r="Q75" s="273"/>
      <c r="R75" s="272"/>
      <c r="S75" s="273"/>
      <c r="T75" s="272"/>
      <c r="U75" s="273"/>
      <c r="V75" s="272"/>
      <c r="W75" s="272"/>
      <c r="X75" s="135">
        <f t="shared" si="32"/>
        <v>0</v>
      </c>
      <c r="Y75"/>
      <c r="Z75" s="37"/>
      <c r="AA75" s="16"/>
      <c r="AB75" s="16"/>
      <c r="AC75" s="16"/>
      <c r="AD75" s="16"/>
      <c r="AE75" s="16"/>
    </row>
    <row r="76" spans="1:31" x14ac:dyDescent="0.2">
      <c r="A76" s="19"/>
      <c r="B76" s="19"/>
      <c r="C76" s="285" t="str">
        <f t="shared" si="33"/>
        <v>(detalhar por fonte e item financiado)</v>
      </c>
      <c r="D76" s="286"/>
      <c r="E76" s="273"/>
      <c r="F76" s="272"/>
      <c r="G76" s="273"/>
      <c r="H76" s="272"/>
      <c r="I76" s="273"/>
      <c r="J76" s="272"/>
      <c r="K76" s="273"/>
      <c r="L76" s="272"/>
      <c r="M76" s="273"/>
      <c r="N76" s="272"/>
      <c r="O76" s="273"/>
      <c r="P76" s="272"/>
      <c r="Q76" s="273"/>
      <c r="R76" s="272"/>
      <c r="S76" s="273"/>
      <c r="T76" s="272"/>
      <c r="U76" s="273"/>
      <c r="V76" s="272"/>
      <c r="W76" s="272"/>
      <c r="X76" s="135">
        <f t="shared" si="32"/>
        <v>0</v>
      </c>
      <c r="Y76"/>
      <c r="Z76" s="37"/>
      <c r="AA76" s="16"/>
      <c r="AB76" s="16"/>
      <c r="AC76" s="16"/>
      <c r="AD76" s="16"/>
      <c r="AE76" s="16"/>
    </row>
    <row r="77" spans="1:31" x14ac:dyDescent="0.2">
      <c r="A77" s="19"/>
      <c r="B77" s="19"/>
      <c r="C77" s="285" t="str">
        <f t="shared" si="33"/>
        <v>(detalhar por fonte e item financiado)</v>
      </c>
      <c r="D77" s="286"/>
      <c r="E77" s="273"/>
      <c r="F77" s="272"/>
      <c r="G77" s="273"/>
      <c r="H77" s="272"/>
      <c r="I77" s="273"/>
      <c r="J77" s="272"/>
      <c r="K77" s="273"/>
      <c r="L77" s="272"/>
      <c r="M77" s="273"/>
      <c r="N77" s="272"/>
      <c r="O77" s="273"/>
      <c r="P77" s="272"/>
      <c r="Q77" s="273"/>
      <c r="R77" s="272"/>
      <c r="S77" s="273"/>
      <c r="T77" s="272"/>
      <c r="U77" s="273"/>
      <c r="V77" s="272"/>
      <c r="W77" s="272"/>
      <c r="X77" s="135">
        <f t="shared" si="32"/>
        <v>0</v>
      </c>
      <c r="Y77"/>
      <c r="Z77" s="37"/>
      <c r="AA77" s="16"/>
      <c r="AB77" s="16"/>
      <c r="AC77" s="16"/>
      <c r="AD77" s="16"/>
      <c r="AE77" s="16"/>
    </row>
    <row r="78" spans="1:31" x14ac:dyDescent="0.2">
      <c r="A78" s="19"/>
      <c r="B78" s="19"/>
      <c r="C78" s="285" t="str">
        <f t="shared" si="33"/>
        <v>(detalhar por fonte e item financiado)</v>
      </c>
      <c r="D78" s="286"/>
      <c r="E78" s="273"/>
      <c r="F78" s="272"/>
      <c r="G78" s="273"/>
      <c r="H78" s="272"/>
      <c r="I78" s="273"/>
      <c r="J78" s="272"/>
      <c r="K78" s="273"/>
      <c r="L78" s="272"/>
      <c r="M78" s="273"/>
      <c r="N78" s="272"/>
      <c r="O78" s="273"/>
      <c r="P78" s="272"/>
      <c r="Q78" s="273"/>
      <c r="R78" s="272"/>
      <c r="S78" s="273"/>
      <c r="T78" s="272"/>
      <c r="U78" s="273"/>
      <c r="V78" s="272"/>
      <c r="W78" s="272"/>
      <c r="X78" s="135">
        <f t="shared" si="32"/>
        <v>0</v>
      </c>
      <c r="Y78"/>
      <c r="Z78" s="37"/>
      <c r="AA78" s="16"/>
      <c r="AB78" s="16"/>
      <c r="AC78" s="16"/>
      <c r="AD78" s="16"/>
      <c r="AE78" s="16"/>
    </row>
    <row r="79" spans="1:31" x14ac:dyDescent="0.2">
      <c r="A79" s="19"/>
      <c r="B79" s="19"/>
      <c r="C79" s="285" t="str">
        <f t="shared" si="33"/>
        <v>(detalhar por fonte e item financiado)</v>
      </c>
      <c r="D79" s="286"/>
      <c r="E79" s="273"/>
      <c r="F79" s="272"/>
      <c r="G79" s="273"/>
      <c r="H79" s="272"/>
      <c r="I79" s="273"/>
      <c r="J79" s="272"/>
      <c r="K79" s="273"/>
      <c r="L79" s="272"/>
      <c r="M79" s="273"/>
      <c r="N79" s="272"/>
      <c r="O79" s="273"/>
      <c r="P79" s="272"/>
      <c r="Q79" s="273"/>
      <c r="R79" s="272"/>
      <c r="S79" s="273"/>
      <c r="T79" s="272"/>
      <c r="U79" s="273"/>
      <c r="V79" s="272"/>
      <c r="W79" s="272"/>
      <c r="X79" s="135">
        <f t="shared" si="32"/>
        <v>0</v>
      </c>
      <c r="Y79"/>
      <c r="Z79" s="37"/>
      <c r="AA79" s="16"/>
      <c r="AB79" s="16"/>
      <c r="AC79" s="16"/>
      <c r="AD79" s="16"/>
      <c r="AE79" s="16"/>
    </row>
    <row r="80" spans="1:31" ht="6" customHeight="1" x14ac:dyDescent="0.2">
      <c r="A80" s="19"/>
      <c r="B80" s="19"/>
      <c r="C80" s="42"/>
      <c r="D80" s="24"/>
      <c r="E80" s="30"/>
      <c r="F80" s="24"/>
      <c r="G80" s="30"/>
      <c r="H80" s="24"/>
      <c r="I80" s="30"/>
      <c r="J80" s="24"/>
      <c r="K80" s="30"/>
      <c r="L80" s="24"/>
      <c r="M80" s="30"/>
      <c r="N80" s="24"/>
      <c r="O80" s="30"/>
      <c r="P80" s="24"/>
      <c r="Q80" s="30"/>
      <c r="R80" s="24"/>
      <c r="S80" s="30"/>
      <c r="T80" s="24"/>
      <c r="U80" s="30"/>
      <c r="V80" s="24"/>
      <c r="W80" s="24"/>
      <c r="X80" s="39"/>
      <c r="Y80"/>
      <c r="Z80" s="37"/>
      <c r="AA80" s="16"/>
      <c r="AB80" s="16"/>
      <c r="AC80" s="16"/>
      <c r="AD80" s="16"/>
      <c r="AE80" s="16"/>
    </row>
    <row r="81" spans="1:31" x14ac:dyDescent="0.2">
      <c r="A81" s="19"/>
      <c r="B81" s="231" t="s">
        <v>48</v>
      </c>
      <c r="C81" s="45"/>
      <c r="D81" s="136">
        <f>SUM(D82:D88)</f>
        <v>0</v>
      </c>
      <c r="E81" s="136">
        <f t="shared" ref="E81" si="34">SUM(E82:E88)</f>
        <v>0</v>
      </c>
      <c r="F81" s="136">
        <f t="shared" ref="F81" si="35">SUM(F82:F88)</f>
        <v>0</v>
      </c>
      <c r="G81" s="136">
        <f t="shared" ref="G81" si="36">SUM(G82:G88)</f>
        <v>0</v>
      </c>
      <c r="H81" s="136">
        <f t="shared" ref="H81" si="37">SUM(H82:H88)</f>
        <v>0</v>
      </c>
      <c r="I81" s="136">
        <f t="shared" ref="I81" si="38">SUM(I82:I88)</f>
        <v>0</v>
      </c>
      <c r="J81" s="136">
        <f t="shared" ref="J81" si="39">SUM(J82:J88)</f>
        <v>0</v>
      </c>
      <c r="K81" s="136">
        <f t="shared" ref="K81" si="40">SUM(K82:K88)</f>
        <v>0</v>
      </c>
      <c r="L81" s="136">
        <f t="shared" ref="L81" si="41">SUM(L82:L88)</f>
        <v>0</v>
      </c>
      <c r="M81" s="136">
        <f t="shared" ref="M81" si="42">SUM(M82:M88)</f>
        <v>0</v>
      </c>
      <c r="N81" s="136">
        <f t="shared" ref="N81" si="43">SUM(N82:N88)</f>
        <v>0</v>
      </c>
      <c r="O81" s="136">
        <f t="shared" ref="O81" si="44">SUM(O82:O88)</f>
        <v>0</v>
      </c>
      <c r="P81" s="136">
        <f t="shared" ref="P81" si="45">SUM(P82:P88)</f>
        <v>0</v>
      </c>
      <c r="Q81" s="136">
        <f t="shared" ref="Q81" si="46">SUM(Q82:Q88)</f>
        <v>0</v>
      </c>
      <c r="R81" s="136">
        <f t="shared" ref="R81" si="47">SUM(R82:R88)</f>
        <v>0</v>
      </c>
      <c r="S81" s="136">
        <f t="shared" ref="S81" si="48">SUM(S82:S88)</f>
        <v>0</v>
      </c>
      <c r="T81" s="136">
        <f t="shared" ref="T81" si="49">SUM(T82:T88)</f>
        <v>0</v>
      </c>
      <c r="U81" s="136">
        <f t="shared" ref="U81" si="50">SUM(U82:U88)</f>
        <v>0</v>
      </c>
      <c r="V81" s="136">
        <f t="shared" ref="V81" si="51">SUM(V82:V88)</f>
        <v>0</v>
      </c>
      <c r="W81" s="136">
        <f t="shared" ref="W81" si="52">SUM(W82:W88)</f>
        <v>0</v>
      </c>
      <c r="X81" s="302">
        <f t="shared" ref="X81" si="53">SUM(X82:X88)</f>
        <v>0</v>
      </c>
      <c r="Y81"/>
      <c r="Z81" s="37"/>
      <c r="AA81" s="16"/>
      <c r="AB81" s="16"/>
      <c r="AC81" s="16"/>
      <c r="AD81" s="16"/>
      <c r="AE81" s="16"/>
    </row>
    <row r="82" spans="1:31" x14ac:dyDescent="0.2">
      <c r="A82" s="19"/>
      <c r="B82" s="19"/>
      <c r="C82" s="285" t="str">
        <f>C63</f>
        <v>(detalhar por fonte e item financiado)</v>
      </c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135">
        <f t="shared" ref="X82:X88" si="54">SUM(D82:W82)</f>
        <v>0</v>
      </c>
      <c r="Y82"/>
      <c r="Z82" s="37"/>
      <c r="AA82" s="16"/>
      <c r="AB82" s="16"/>
      <c r="AC82" s="16"/>
      <c r="AD82" s="16"/>
      <c r="AE82" s="16"/>
    </row>
    <row r="83" spans="1:31" x14ac:dyDescent="0.2">
      <c r="A83" s="19"/>
      <c r="B83" s="19"/>
      <c r="C83" s="285" t="str">
        <f t="shared" ref="C83:C88" si="55">C64</f>
        <v>(detalhar por fonte e item financiado)</v>
      </c>
      <c r="D83" s="286"/>
      <c r="E83" s="273"/>
      <c r="F83" s="272"/>
      <c r="G83" s="273"/>
      <c r="H83" s="272"/>
      <c r="I83" s="273"/>
      <c r="J83" s="272"/>
      <c r="K83" s="273"/>
      <c r="L83" s="272"/>
      <c r="M83" s="273"/>
      <c r="N83" s="272"/>
      <c r="O83" s="273"/>
      <c r="P83" s="272"/>
      <c r="Q83" s="273"/>
      <c r="R83" s="272"/>
      <c r="S83" s="273"/>
      <c r="T83" s="272"/>
      <c r="U83" s="273"/>
      <c r="V83" s="272"/>
      <c r="W83" s="272"/>
      <c r="X83" s="135">
        <f t="shared" si="54"/>
        <v>0</v>
      </c>
      <c r="Y83"/>
      <c r="Z83" s="37"/>
      <c r="AA83" s="16"/>
      <c r="AB83" s="16"/>
      <c r="AC83" s="16"/>
      <c r="AD83" s="16"/>
      <c r="AE83" s="16"/>
    </row>
    <row r="84" spans="1:31" x14ac:dyDescent="0.2">
      <c r="A84" s="19"/>
      <c r="B84" s="19"/>
      <c r="C84" s="285" t="str">
        <f t="shared" si="55"/>
        <v>(detalhar por fonte e item financiado)</v>
      </c>
      <c r="D84" s="286"/>
      <c r="E84" s="273"/>
      <c r="F84" s="272"/>
      <c r="G84" s="273"/>
      <c r="H84" s="272"/>
      <c r="I84" s="273"/>
      <c r="J84" s="272"/>
      <c r="K84" s="273"/>
      <c r="L84" s="272"/>
      <c r="M84" s="273"/>
      <c r="N84" s="272"/>
      <c r="O84" s="273"/>
      <c r="P84" s="272"/>
      <c r="Q84" s="273"/>
      <c r="R84" s="272"/>
      <c r="S84" s="273"/>
      <c r="T84" s="272"/>
      <c r="U84" s="273"/>
      <c r="V84" s="272"/>
      <c r="W84" s="272"/>
      <c r="X84" s="135">
        <f t="shared" si="54"/>
        <v>0</v>
      </c>
      <c r="Y84"/>
      <c r="Z84" s="37"/>
      <c r="AA84" s="16"/>
      <c r="AB84" s="16"/>
      <c r="AC84" s="16"/>
      <c r="AD84" s="16"/>
      <c r="AE84" s="16"/>
    </row>
    <row r="85" spans="1:31" x14ac:dyDescent="0.2">
      <c r="A85" s="19"/>
      <c r="B85" s="19"/>
      <c r="C85" s="285" t="str">
        <f t="shared" si="55"/>
        <v>(detalhar por fonte e item financiado)</v>
      </c>
      <c r="D85" s="286"/>
      <c r="E85" s="273"/>
      <c r="F85" s="272"/>
      <c r="G85" s="273"/>
      <c r="H85" s="272"/>
      <c r="I85" s="273"/>
      <c r="J85" s="272"/>
      <c r="K85" s="273"/>
      <c r="L85" s="272"/>
      <c r="M85" s="273"/>
      <c r="N85" s="272"/>
      <c r="O85" s="273"/>
      <c r="P85" s="272"/>
      <c r="Q85" s="273"/>
      <c r="R85" s="272"/>
      <c r="S85" s="273"/>
      <c r="T85" s="272"/>
      <c r="U85" s="273"/>
      <c r="V85" s="272"/>
      <c r="W85" s="272"/>
      <c r="X85" s="135">
        <f t="shared" si="54"/>
        <v>0</v>
      </c>
      <c r="Y85"/>
      <c r="Z85" s="37"/>
      <c r="AA85" s="16"/>
      <c r="AB85" s="16"/>
      <c r="AC85" s="16"/>
      <c r="AD85" s="16"/>
      <c r="AE85" s="16"/>
    </row>
    <row r="86" spans="1:31" x14ac:dyDescent="0.2">
      <c r="A86" s="19"/>
      <c r="B86" s="19"/>
      <c r="C86" s="285" t="str">
        <f t="shared" si="55"/>
        <v>(detalhar por fonte e item financiado)</v>
      </c>
      <c r="D86" s="286"/>
      <c r="E86" s="273"/>
      <c r="F86" s="272"/>
      <c r="G86" s="273"/>
      <c r="H86" s="272"/>
      <c r="I86" s="273"/>
      <c r="J86" s="272"/>
      <c r="K86" s="273"/>
      <c r="L86" s="272"/>
      <c r="M86" s="273"/>
      <c r="N86" s="272"/>
      <c r="O86" s="273"/>
      <c r="P86" s="272"/>
      <c r="Q86" s="273"/>
      <c r="R86" s="272"/>
      <c r="S86" s="273"/>
      <c r="T86" s="272"/>
      <c r="U86" s="273"/>
      <c r="V86" s="272"/>
      <c r="W86" s="272"/>
      <c r="X86" s="135">
        <f t="shared" si="54"/>
        <v>0</v>
      </c>
      <c r="Y86"/>
      <c r="Z86" s="37"/>
      <c r="AA86" s="16"/>
      <c r="AB86" s="16"/>
      <c r="AC86" s="16"/>
      <c r="AD86" s="16"/>
      <c r="AE86" s="16"/>
    </row>
    <row r="87" spans="1:31" x14ac:dyDescent="0.2">
      <c r="A87" s="19"/>
      <c r="B87" s="19"/>
      <c r="C87" s="285" t="str">
        <f t="shared" si="55"/>
        <v>(detalhar por fonte e item financiado)</v>
      </c>
      <c r="D87" s="286"/>
      <c r="E87" s="273"/>
      <c r="F87" s="272"/>
      <c r="G87" s="273"/>
      <c r="H87" s="272"/>
      <c r="I87" s="273"/>
      <c r="J87" s="272"/>
      <c r="K87" s="273"/>
      <c r="L87" s="272"/>
      <c r="M87" s="273"/>
      <c r="N87" s="272"/>
      <c r="O87" s="273"/>
      <c r="P87" s="272"/>
      <c r="Q87" s="273"/>
      <c r="R87" s="272"/>
      <c r="S87" s="273"/>
      <c r="T87" s="272"/>
      <c r="U87" s="273"/>
      <c r="V87" s="272"/>
      <c r="W87" s="272"/>
      <c r="X87" s="135">
        <f t="shared" si="54"/>
        <v>0</v>
      </c>
      <c r="Y87"/>
      <c r="Z87" s="37"/>
      <c r="AA87" s="16"/>
      <c r="AB87" s="16"/>
      <c r="AC87" s="16"/>
      <c r="AD87" s="16"/>
      <c r="AE87" s="16"/>
    </row>
    <row r="88" spans="1:31" x14ac:dyDescent="0.2">
      <c r="A88" s="19"/>
      <c r="B88" s="19"/>
      <c r="C88" s="285" t="str">
        <f t="shared" si="55"/>
        <v>(detalhar por fonte e item financiado)</v>
      </c>
      <c r="D88" s="286"/>
      <c r="E88" s="273"/>
      <c r="F88" s="272"/>
      <c r="G88" s="273"/>
      <c r="H88" s="272"/>
      <c r="I88" s="273"/>
      <c r="J88" s="272"/>
      <c r="K88" s="273"/>
      <c r="L88" s="272"/>
      <c r="M88" s="273"/>
      <c r="N88" s="272"/>
      <c r="O88" s="273"/>
      <c r="P88" s="272"/>
      <c r="Q88" s="273"/>
      <c r="R88" s="272"/>
      <c r="S88" s="273"/>
      <c r="T88" s="272"/>
      <c r="U88" s="273"/>
      <c r="V88" s="272"/>
      <c r="W88" s="272"/>
      <c r="X88" s="135">
        <f t="shared" si="54"/>
        <v>0</v>
      </c>
      <c r="Y88"/>
      <c r="Z88" s="37"/>
      <c r="AA88" s="16"/>
      <c r="AB88" s="16"/>
      <c r="AC88" s="16"/>
      <c r="AD88" s="16"/>
      <c r="AE88" s="16"/>
    </row>
    <row r="89" spans="1:31" ht="6" customHeight="1" x14ac:dyDescent="0.2">
      <c r="A89" s="19"/>
      <c r="B89" s="19"/>
      <c r="C89" s="45"/>
      <c r="D89" s="24"/>
      <c r="E89" s="30"/>
      <c r="F89" s="24"/>
      <c r="G89" s="30"/>
      <c r="H89" s="24"/>
      <c r="I89" s="30"/>
      <c r="J89" s="24"/>
      <c r="K89" s="30"/>
      <c r="L89" s="24"/>
      <c r="M89" s="30"/>
      <c r="N89" s="24"/>
      <c r="O89" s="30"/>
      <c r="P89" s="24"/>
      <c r="Q89" s="30"/>
      <c r="R89" s="24"/>
      <c r="S89" s="30"/>
      <c r="T89" s="24"/>
      <c r="U89" s="30"/>
      <c r="V89" s="24"/>
      <c r="W89" s="24"/>
      <c r="X89" s="39"/>
      <c r="Y89"/>
      <c r="Z89" s="37"/>
      <c r="AA89" s="16"/>
      <c r="AB89" s="16"/>
      <c r="AC89" s="16"/>
      <c r="AD89" s="16"/>
      <c r="AE89" s="16"/>
    </row>
    <row r="90" spans="1:31" x14ac:dyDescent="0.2">
      <c r="A90" s="19"/>
      <c r="B90" s="17" t="s">
        <v>124</v>
      </c>
      <c r="C90" s="42"/>
      <c r="D90" s="136">
        <f t="shared" ref="D90:X90" si="56">SUM(D91:D97)</f>
        <v>0</v>
      </c>
      <c r="E90" s="136">
        <f t="shared" si="56"/>
        <v>0</v>
      </c>
      <c r="F90" s="136">
        <f t="shared" si="56"/>
        <v>0</v>
      </c>
      <c r="G90" s="136">
        <f t="shared" si="56"/>
        <v>0</v>
      </c>
      <c r="H90" s="136">
        <f t="shared" si="56"/>
        <v>0</v>
      </c>
      <c r="I90" s="136">
        <f t="shared" si="56"/>
        <v>0</v>
      </c>
      <c r="J90" s="136">
        <f t="shared" si="56"/>
        <v>0</v>
      </c>
      <c r="K90" s="136">
        <f t="shared" si="56"/>
        <v>0</v>
      </c>
      <c r="L90" s="136">
        <f t="shared" si="56"/>
        <v>0</v>
      </c>
      <c r="M90" s="136">
        <f t="shared" si="56"/>
        <v>0</v>
      </c>
      <c r="N90" s="136">
        <f t="shared" si="56"/>
        <v>0</v>
      </c>
      <c r="O90" s="136">
        <f t="shared" si="56"/>
        <v>0</v>
      </c>
      <c r="P90" s="136">
        <f t="shared" si="56"/>
        <v>0</v>
      </c>
      <c r="Q90" s="136">
        <f t="shared" si="56"/>
        <v>0</v>
      </c>
      <c r="R90" s="136">
        <f t="shared" si="56"/>
        <v>0</v>
      </c>
      <c r="S90" s="136">
        <f t="shared" si="56"/>
        <v>0</v>
      </c>
      <c r="T90" s="136">
        <f t="shared" si="56"/>
        <v>0</v>
      </c>
      <c r="U90" s="136">
        <f t="shared" si="56"/>
        <v>0</v>
      </c>
      <c r="V90" s="136">
        <f t="shared" si="56"/>
        <v>0</v>
      </c>
      <c r="W90" s="136">
        <f t="shared" si="56"/>
        <v>0</v>
      </c>
      <c r="X90" s="302">
        <f t="shared" si="56"/>
        <v>0</v>
      </c>
      <c r="Y90"/>
      <c r="Z90" s="37"/>
      <c r="AA90" s="16"/>
      <c r="AB90" s="16"/>
      <c r="AC90" s="16"/>
      <c r="AD90" s="16"/>
      <c r="AE90" s="16"/>
    </row>
    <row r="91" spans="1:31" x14ac:dyDescent="0.2">
      <c r="A91" s="19"/>
      <c r="B91" s="19"/>
      <c r="C91" s="285" t="s">
        <v>39</v>
      </c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135">
        <f t="shared" ref="X91:X97" si="57">SUM(D91:W91)</f>
        <v>0</v>
      </c>
      <c r="Y91"/>
      <c r="Z91" s="37"/>
      <c r="AA91" s="16"/>
      <c r="AB91" s="16"/>
      <c r="AC91" s="16"/>
      <c r="AD91" s="16"/>
      <c r="AE91" s="16"/>
    </row>
    <row r="92" spans="1:31" x14ac:dyDescent="0.2">
      <c r="A92" s="19"/>
      <c r="B92" s="19"/>
      <c r="C92" s="285" t="s">
        <v>39</v>
      </c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135">
        <f t="shared" si="57"/>
        <v>0</v>
      </c>
      <c r="Y92"/>
      <c r="Z92" s="37"/>
      <c r="AA92" s="16"/>
      <c r="AB92" s="16"/>
      <c r="AC92" s="16"/>
      <c r="AD92" s="16"/>
      <c r="AE92" s="16"/>
    </row>
    <row r="93" spans="1:31" x14ac:dyDescent="0.2">
      <c r="A93" s="19"/>
      <c r="B93" s="137"/>
      <c r="C93" s="285" t="s">
        <v>39</v>
      </c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135">
        <f t="shared" si="57"/>
        <v>0</v>
      </c>
      <c r="Y93"/>
      <c r="Z93" s="37"/>
      <c r="AA93" s="16"/>
      <c r="AB93" s="16"/>
      <c r="AC93" s="16"/>
      <c r="AD93" s="16"/>
      <c r="AE93" s="16"/>
    </row>
    <row r="94" spans="1:31" x14ac:dyDescent="0.2">
      <c r="A94" s="19"/>
      <c r="B94" s="19"/>
      <c r="C94" s="285" t="s">
        <v>39</v>
      </c>
      <c r="D94" s="272"/>
      <c r="E94" s="273"/>
      <c r="F94" s="272"/>
      <c r="G94" s="273"/>
      <c r="H94" s="272"/>
      <c r="I94" s="273"/>
      <c r="J94" s="272"/>
      <c r="K94" s="273"/>
      <c r="L94" s="272"/>
      <c r="M94" s="273"/>
      <c r="N94" s="272"/>
      <c r="O94" s="273"/>
      <c r="P94" s="272"/>
      <c r="Q94" s="273"/>
      <c r="R94" s="272"/>
      <c r="S94" s="273"/>
      <c r="T94" s="272"/>
      <c r="U94" s="273"/>
      <c r="V94" s="272"/>
      <c r="W94" s="272"/>
      <c r="X94" s="135">
        <f t="shared" si="57"/>
        <v>0</v>
      </c>
      <c r="Y94"/>
      <c r="Z94" s="37"/>
      <c r="AA94" s="16"/>
      <c r="AB94" s="16"/>
      <c r="AC94" s="16"/>
      <c r="AD94" s="16"/>
      <c r="AE94" s="16"/>
    </row>
    <row r="95" spans="1:31" ht="12.75" customHeight="1" x14ac:dyDescent="0.2">
      <c r="A95" s="19"/>
      <c r="B95" s="19"/>
      <c r="C95" s="285" t="s">
        <v>39</v>
      </c>
      <c r="D95" s="272"/>
      <c r="E95" s="273"/>
      <c r="F95" s="272"/>
      <c r="G95" s="273"/>
      <c r="H95" s="272"/>
      <c r="I95" s="273"/>
      <c r="J95" s="272"/>
      <c r="K95" s="273"/>
      <c r="L95" s="272"/>
      <c r="M95" s="273"/>
      <c r="N95" s="272"/>
      <c r="O95" s="273"/>
      <c r="P95" s="272"/>
      <c r="Q95" s="273"/>
      <c r="R95" s="272"/>
      <c r="S95" s="273"/>
      <c r="T95" s="272"/>
      <c r="U95" s="273"/>
      <c r="V95" s="272"/>
      <c r="W95" s="272"/>
      <c r="X95" s="135">
        <f t="shared" si="57"/>
        <v>0</v>
      </c>
      <c r="Y95"/>
      <c r="Z95" s="37"/>
      <c r="AA95" s="16"/>
      <c r="AB95" s="16"/>
      <c r="AC95" s="16"/>
      <c r="AD95" s="16"/>
      <c r="AE95" s="16"/>
    </row>
    <row r="96" spans="1:31" x14ac:dyDescent="0.2">
      <c r="A96" s="19"/>
      <c r="B96" s="19"/>
      <c r="C96" s="285" t="s">
        <v>39</v>
      </c>
      <c r="D96" s="272"/>
      <c r="E96" s="273"/>
      <c r="F96" s="272"/>
      <c r="G96" s="273"/>
      <c r="H96" s="272"/>
      <c r="I96" s="273"/>
      <c r="J96" s="272"/>
      <c r="K96" s="273"/>
      <c r="L96" s="272"/>
      <c r="M96" s="273"/>
      <c r="N96" s="272"/>
      <c r="O96" s="273"/>
      <c r="P96" s="272"/>
      <c r="Q96" s="273"/>
      <c r="R96" s="272"/>
      <c r="S96" s="273"/>
      <c r="T96" s="272"/>
      <c r="U96" s="273"/>
      <c r="V96" s="272"/>
      <c r="W96" s="272"/>
      <c r="X96" s="135">
        <f t="shared" si="57"/>
        <v>0</v>
      </c>
      <c r="Y96"/>
      <c r="Z96" s="37"/>
      <c r="AA96" s="16"/>
      <c r="AB96" s="16"/>
      <c r="AC96" s="16"/>
      <c r="AD96" s="16"/>
      <c r="AE96" s="16"/>
    </row>
    <row r="97" spans="1:31" x14ac:dyDescent="0.2">
      <c r="A97" s="19"/>
      <c r="B97" s="19"/>
      <c r="C97" s="285" t="s">
        <v>39</v>
      </c>
      <c r="D97" s="272"/>
      <c r="E97" s="273"/>
      <c r="F97" s="272"/>
      <c r="G97" s="273"/>
      <c r="H97" s="272"/>
      <c r="I97" s="273"/>
      <c r="J97" s="272"/>
      <c r="K97" s="273"/>
      <c r="L97" s="272"/>
      <c r="M97" s="273"/>
      <c r="N97" s="272"/>
      <c r="O97" s="273"/>
      <c r="P97" s="272"/>
      <c r="Q97" s="273"/>
      <c r="R97" s="272"/>
      <c r="S97" s="273"/>
      <c r="T97" s="272"/>
      <c r="U97" s="273"/>
      <c r="V97" s="272"/>
      <c r="W97" s="272"/>
      <c r="X97" s="135">
        <f t="shared" si="57"/>
        <v>0</v>
      </c>
      <c r="Y97"/>
      <c r="Z97" s="37"/>
      <c r="AA97" s="16"/>
      <c r="AB97" s="16"/>
      <c r="AC97" s="16"/>
      <c r="AD97" s="16"/>
      <c r="AE97" s="16"/>
    </row>
    <row r="98" spans="1:31" ht="6" customHeight="1" x14ac:dyDescent="0.2">
      <c r="A98" s="19"/>
      <c r="B98" s="19"/>
      <c r="C98" s="42"/>
      <c r="D98" s="24"/>
      <c r="E98" s="30"/>
      <c r="F98" s="24"/>
      <c r="G98" s="30"/>
      <c r="H98" s="24"/>
      <c r="I98" s="30"/>
      <c r="J98" s="24"/>
      <c r="K98" s="30"/>
      <c r="L98" s="24"/>
      <c r="M98" s="30"/>
      <c r="N98" s="24"/>
      <c r="O98" s="30"/>
      <c r="P98" s="24"/>
      <c r="Q98" s="30"/>
      <c r="R98" s="24"/>
      <c r="S98" s="30"/>
      <c r="T98" s="24"/>
      <c r="U98" s="30"/>
      <c r="V98" s="24"/>
      <c r="W98" s="24"/>
      <c r="X98" s="39"/>
      <c r="Y98"/>
      <c r="Z98" s="37"/>
      <c r="AA98" s="16"/>
      <c r="AB98" s="16"/>
      <c r="AC98" s="16"/>
      <c r="AD98" s="16"/>
      <c r="AE98" s="16"/>
    </row>
    <row r="99" spans="1:31" s="1" customFormat="1" ht="18" customHeight="1" x14ac:dyDescent="0.2">
      <c r="A99" s="131" t="s">
        <v>42</v>
      </c>
      <c r="B99" s="40"/>
      <c r="C99" s="46"/>
      <c r="D99" s="125">
        <f>D62+D72+D81+D90</f>
        <v>0</v>
      </c>
      <c r="E99" s="125">
        <f t="shared" ref="E99:X99" si="58">E62+E72+E81+E90</f>
        <v>0</v>
      </c>
      <c r="F99" s="125">
        <f t="shared" si="58"/>
        <v>0</v>
      </c>
      <c r="G99" s="125">
        <f t="shared" si="58"/>
        <v>0</v>
      </c>
      <c r="H99" s="125">
        <f t="shared" si="58"/>
        <v>0</v>
      </c>
      <c r="I99" s="125">
        <f t="shared" si="58"/>
        <v>0</v>
      </c>
      <c r="J99" s="125">
        <f t="shared" si="58"/>
        <v>0</v>
      </c>
      <c r="K99" s="125">
        <f t="shared" si="58"/>
        <v>0</v>
      </c>
      <c r="L99" s="125">
        <f t="shared" si="58"/>
        <v>0</v>
      </c>
      <c r="M99" s="125">
        <f t="shared" si="58"/>
        <v>0</v>
      </c>
      <c r="N99" s="125">
        <f t="shared" si="58"/>
        <v>0</v>
      </c>
      <c r="O99" s="125">
        <f t="shared" si="58"/>
        <v>0</v>
      </c>
      <c r="P99" s="125">
        <f t="shared" si="58"/>
        <v>0</v>
      </c>
      <c r="Q99" s="125">
        <f t="shared" si="58"/>
        <v>0</v>
      </c>
      <c r="R99" s="125">
        <f t="shared" si="58"/>
        <v>0</v>
      </c>
      <c r="S99" s="125">
        <f t="shared" si="58"/>
        <v>0</v>
      </c>
      <c r="T99" s="125">
        <f t="shared" si="58"/>
        <v>0</v>
      </c>
      <c r="U99" s="125">
        <f t="shared" si="58"/>
        <v>0</v>
      </c>
      <c r="V99" s="125">
        <f t="shared" si="58"/>
        <v>0</v>
      </c>
      <c r="W99" s="125">
        <f t="shared" si="58"/>
        <v>0</v>
      </c>
      <c r="X99" s="407">
        <f t="shared" si="58"/>
        <v>0</v>
      </c>
      <c r="Y99"/>
      <c r="Z99" s="37"/>
      <c r="AA99" s="17"/>
      <c r="AB99" s="17"/>
      <c r="AC99" s="17"/>
      <c r="AD99" s="17"/>
      <c r="AE99" s="17"/>
    </row>
    <row r="100" spans="1:31" x14ac:dyDescent="0.2">
      <c r="A100" s="19"/>
      <c r="B100" s="19"/>
      <c r="C100" s="42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16"/>
      <c r="Z100" s="37"/>
      <c r="AA100" s="16"/>
      <c r="AB100" s="16"/>
      <c r="AC100" s="16"/>
      <c r="AD100" s="16"/>
      <c r="AE100" s="16"/>
    </row>
    <row r="101" spans="1:31" x14ac:dyDescent="0.2">
      <c r="A101" s="1" t="s">
        <v>78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3"/>
      <c r="Y101" s="17"/>
      <c r="Z101" s="37"/>
      <c r="AA101" s="16"/>
      <c r="AB101" s="16"/>
      <c r="AC101" s="16"/>
      <c r="AD101" s="16"/>
      <c r="AE101" s="16"/>
    </row>
    <row r="102" spans="1:31" x14ac:dyDescent="0.2">
      <c r="A102" s="1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16"/>
      <c r="Z102" s="37"/>
      <c r="AA102" s="16"/>
      <c r="AB102" s="16"/>
      <c r="AC102" s="16"/>
      <c r="AD102" s="16"/>
      <c r="AE102" s="16"/>
    </row>
    <row r="103" spans="1:31" s="1" customFormat="1" ht="79.5" customHeight="1" x14ac:dyDescent="0.2">
      <c r="A103" s="275"/>
      <c r="B103" s="278" t="s">
        <v>70</v>
      </c>
      <c r="C103" s="35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43"/>
      <c r="Y103" s="16"/>
      <c r="Z103" s="37"/>
      <c r="AA103" s="17"/>
      <c r="AB103" s="17"/>
      <c r="AC103" s="17"/>
      <c r="AD103" s="17"/>
      <c r="AE103" s="17"/>
    </row>
    <row r="104" spans="1:31" ht="15.75" customHeight="1" x14ac:dyDescent="0.2">
      <c r="A104" s="50"/>
      <c r="B104" s="276" t="s">
        <v>71</v>
      </c>
      <c r="C104" s="53"/>
      <c r="D104" s="280"/>
      <c r="E104" s="280"/>
      <c r="F104" s="280"/>
      <c r="G104" s="280"/>
      <c r="H104" s="280"/>
      <c r="I104" s="280"/>
      <c r="J104" s="280"/>
      <c r="K104" s="280"/>
      <c r="L104" s="280"/>
      <c r="M104" s="280"/>
      <c r="N104" s="280"/>
      <c r="O104" s="280"/>
      <c r="P104" s="280"/>
      <c r="Q104" s="280"/>
      <c r="R104" s="280"/>
      <c r="S104" s="280"/>
      <c r="T104" s="280"/>
      <c r="U104" s="280"/>
      <c r="V104" s="280"/>
      <c r="W104" s="280"/>
      <c r="X104" s="43"/>
      <c r="Y104" s="16"/>
      <c r="Z104" s="37"/>
      <c r="AA104" s="16"/>
      <c r="AB104" s="16"/>
      <c r="AC104" s="16"/>
      <c r="AD104" s="16"/>
      <c r="AE104" s="16"/>
    </row>
    <row r="105" spans="1:31" ht="15.75" customHeight="1" x14ac:dyDescent="0.2">
      <c r="A105" s="50"/>
      <c r="B105" s="276" t="s">
        <v>160</v>
      </c>
      <c r="C105" s="53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43"/>
      <c r="Y105" s="16"/>
      <c r="Z105" s="37"/>
      <c r="AA105" s="16"/>
      <c r="AB105" s="16"/>
      <c r="AC105" s="16"/>
      <c r="AD105" s="16"/>
      <c r="AE105" s="16"/>
    </row>
    <row r="106" spans="1:31" ht="15.75" customHeight="1" x14ac:dyDescent="0.2">
      <c r="A106" s="50"/>
      <c r="B106" s="276" t="s">
        <v>72</v>
      </c>
      <c r="C106" s="53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43"/>
      <c r="Y106" s="16"/>
      <c r="Z106" s="37"/>
      <c r="AA106" s="16"/>
      <c r="AB106" s="16"/>
      <c r="AC106" s="16"/>
      <c r="AD106" s="16"/>
      <c r="AE106" s="16"/>
    </row>
    <row r="107" spans="1:31" ht="15.75" customHeight="1" x14ac:dyDescent="0.2">
      <c r="A107" s="50"/>
      <c r="B107" s="276" t="s">
        <v>161</v>
      </c>
      <c r="C107" s="53"/>
      <c r="D107" s="281"/>
      <c r="E107" s="281"/>
      <c r="F107" s="281"/>
      <c r="G107" s="281"/>
      <c r="H107" s="281"/>
      <c r="I107" s="281"/>
      <c r="J107" s="281"/>
      <c r="K107" s="281"/>
      <c r="L107" s="281"/>
      <c r="M107" s="281"/>
      <c r="N107" s="281"/>
      <c r="O107" s="281"/>
      <c r="P107" s="281"/>
      <c r="Q107" s="281"/>
      <c r="R107" s="281"/>
      <c r="S107" s="281"/>
      <c r="T107" s="281"/>
      <c r="U107" s="281"/>
      <c r="V107" s="281"/>
      <c r="W107" s="281"/>
      <c r="X107" s="43"/>
      <c r="Y107" s="16"/>
      <c r="Z107" s="37"/>
      <c r="AA107" s="16"/>
      <c r="AB107" s="16"/>
      <c r="AC107" s="16"/>
      <c r="AD107" s="16"/>
      <c r="AE107" s="16"/>
    </row>
    <row r="108" spans="1:31" ht="15.75" customHeight="1" x14ac:dyDescent="0.2">
      <c r="A108" s="50"/>
      <c r="B108" s="276" t="s">
        <v>73</v>
      </c>
      <c r="C108" s="53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43"/>
      <c r="Y108" s="16"/>
      <c r="Z108" s="37"/>
      <c r="AA108" s="16"/>
      <c r="AB108" s="16"/>
      <c r="AC108" s="16"/>
      <c r="AD108" s="16"/>
      <c r="AE108" s="16"/>
    </row>
    <row r="109" spans="1:31" ht="15.75" customHeight="1" x14ac:dyDescent="0.2">
      <c r="A109" s="50"/>
      <c r="B109" s="276" t="s">
        <v>74</v>
      </c>
      <c r="C109" s="5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43"/>
      <c r="Y109" s="16"/>
      <c r="Z109" s="37"/>
      <c r="AA109" s="16"/>
      <c r="AB109" s="16"/>
      <c r="AC109" s="16"/>
      <c r="AD109" s="16"/>
      <c r="AE109" s="16"/>
    </row>
    <row r="110" spans="1:31" s="1" customFormat="1" ht="15.75" customHeight="1" x14ac:dyDescent="0.2">
      <c r="A110" s="50"/>
      <c r="B110" s="276" t="s">
        <v>75</v>
      </c>
      <c r="C110" s="53"/>
      <c r="D110" s="282"/>
      <c r="E110" s="282"/>
      <c r="F110" s="282"/>
      <c r="G110" s="282"/>
      <c r="H110" s="282"/>
      <c r="I110" s="282"/>
      <c r="J110" s="282"/>
      <c r="K110" s="282"/>
      <c r="L110" s="282"/>
      <c r="M110" s="282"/>
      <c r="N110" s="282"/>
      <c r="O110" s="282"/>
      <c r="P110" s="282"/>
      <c r="Q110" s="282"/>
      <c r="R110" s="282"/>
      <c r="S110" s="282"/>
      <c r="T110" s="282"/>
      <c r="U110" s="282"/>
      <c r="V110" s="282"/>
      <c r="W110" s="282"/>
      <c r="X110" s="43"/>
      <c r="Y110" s="16"/>
      <c r="Z110" s="37"/>
      <c r="AA110" s="17"/>
      <c r="AB110" s="17"/>
      <c r="AC110" s="17"/>
      <c r="AD110" s="17"/>
      <c r="AE110" s="17"/>
    </row>
    <row r="111" spans="1:31" ht="15.75" customHeight="1" x14ac:dyDescent="0.2">
      <c r="A111" s="50"/>
      <c r="B111" s="276" t="s">
        <v>76</v>
      </c>
      <c r="C111" s="53"/>
      <c r="D111" s="282"/>
      <c r="E111" s="282"/>
      <c r="F111" s="282"/>
      <c r="G111" s="282"/>
      <c r="H111" s="282"/>
      <c r="I111" s="282"/>
      <c r="J111" s="282"/>
      <c r="K111" s="282"/>
      <c r="L111" s="282"/>
      <c r="M111" s="282"/>
      <c r="N111" s="282"/>
      <c r="O111" s="282"/>
      <c r="P111" s="282"/>
      <c r="Q111" s="282"/>
      <c r="R111" s="282"/>
      <c r="S111" s="282"/>
      <c r="T111" s="282"/>
      <c r="U111" s="282"/>
      <c r="V111" s="282"/>
      <c r="W111" s="282"/>
      <c r="X111" s="43"/>
      <c r="Y111" s="16"/>
      <c r="Z111" s="37"/>
      <c r="AA111" s="16"/>
      <c r="AB111" s="16"/>
      <c r="AC111" s="16"/>
      <c r="AD111" s="16"/>
      <c r="AE111" s="16"/>
    </row>
    <row r="112" spans="1:31" ht="15.75" customHeight="1" x14ac:dyDescent="0.2">
      <c r="A112" s="50"/>
      <c r="B112" s="276" t="s">
        <v>245</v>
      </c>
      <c r="C112" s="53"/>
      <c r="D112" s="282"/>
      <c r="E112" s="282"/>
      <c r="F112" s="282"/>
      <c r="G112" s="282"/>
      <c r="H112" s="282"/>
      <c r="I112" s="282"/>
      <c r="J112" s="282"/>
      <c r="K112" s="282"/>
      <c r="L112" s="282"/>
      <c r="M112" s="282"/>
      <c r="N112" s="282"/>
      <c r="O112" s="282"/>
      <c r="P112" s="282"/>
      <c r="Q112" s="282"/>
      <c r="R112" s="282"/>
      <c r="S112" s="282"/>
      <c r="T112" s="282"/>
      <c r="U112" s="282"/>
      <c r="V112" s="282"/>
      <c r="W112" s="282"/>
      <c r="X112" s="43"/>
      <c r="Y112" s="16"/>
      <c r="Z112" s="37"/>
      <c r="AA112" s="16"/>
      <c r="AB112" s="16"/>
      <c r="AC112" s="16"/>
      <c r="AD112" s="16"/>
      <c r="AE112" s="16"/>
    </row>
    <row r="113" spans="1:31" ht="15.75" customHeight="1" x14ac:dyDescent="0.2">
      <c r="A113" s="50"/>
      <c r="B113" s="277" t="s">
        <v>77</v>
      </c>
      <c r="C113" s="54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43"/>
      <c r="Y113" s="16"/>
      <c r="Z113" s="30"/>
      <c r="AA113" s="16"/>
      <c r="AB113" s="16"/>
      <c r="AC113" s="16"/>
      <c r="AD113" s="16"/>
      <c r="AE113" s="16"/>
    </row>
    <row r="114" spans="1:3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/>
    </row>
    <row r="115" spans="1:31" ht="6" customHeight="1" x14ac:dyDescent="0.2">
      <c r="A115" s="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31" ht="12.75" customHeight="1" x14ac:dyDescent="0.2">
      <c r="A116" s="1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31" ht="12.75" customHeight="1" x14ac:dyDescent="0.2">
      <c r="A117" s="1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31" ht="12.75" customHeight="1" x14ac:dyDescent="0.2">
      <c r="A118" s="1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31" x14ac:dyDescent="0.2">
      <c r="A119" s="1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31" x14ac:dyDescent="0.2">
      <c r="A120" s="1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31" x14ac:dyDescent="0.2">
      <c r="A121" s="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31" x14ac:dyDescent="0.2">
      <c r="A122" s="1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31" x14ac:dyDescent="0.2">
      <c r="A123" s="19"/>
      <c r="B123" s="19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31" x14ac:dyDescent="0.2">
      <c r="A124" s="19"/>
      <c r="B124" s="19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31" x14ac:dyDescent="0.2">
      <c r="A125" s="19"/>
      <c r="B125" s="19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31" x14ac:dyDescent="0.2">
      <c r="A126" s="19"/>
      <c r="B126" s="19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31" x14ac:dyDescent="0.2">
      <c r="A127" s="19"/>
      <c r="B127" s="19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31" x14ac:dyDescent="0.2">
      <c r="A128" s="19"/>
      <c r="B128" s="19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">
      <c r="A129" s="19"/>
      <c r="B129" s="1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">
      <c r="A130" s="19"/>
      <c r="B130" s="19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x14ac:dyDescent="0.2">
      <c r="A131" s="19"/>
      <c r="B131" s="19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x14ac:dyDescent="0.2">
      <c r="A132" s="19"/>
      <c r="B132" s="19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6" x14ac:dyDescent="0.2">
      <c r="A133" s="19"/>
      <c r="B133" s="19"/>
    </row>
    <row r="134" spans="1:26" x14ac:dyDescent="0.2">
      <c r="A134" s="19"/>
      <c r="B134" s="19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6" x14ac:dyDescent="0.2">
      <c r="A135" s="19"/>
      <c r="B135" s="19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6" x14ac:dyDescent="0.2">
      <c r="A136" s="19"/>
      <c r="B136" s="19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6" x14ac:dyDescent="0.2">
      <c r="A137" s="19"/>
      <c r="B137" s="19"/>
    </row>
    <row r="138" spans="1:26" x14ac:dyDescent="0.2">
      <c r="A138" s="19"/>
      <c r="B138" s="19"/>
    </row>
    <row r="139" spans="1:26" ht="13.5" thickBot="1" x14ac:dyDescent="0.25">
      <c r="A139" s="15"/>
    </row>
  </sheetData>
  <sheetProtection algorithmName="SHA-512" hashValue="KmrpTCYAc+ujQEQ78gBdGkk7VlgHVDn5zLMY1IYSBPY6C/SjQ+0AnrAcRVYmUVmdirVtg8JbUkbTtKFsCCdXkg==" saltValue="YxE2r04U7oCJCAhA8c4IuA==" spinCount="100000" sheet="1" formatCells="0" formatColumns="0" formatRows="0"/>
  <phoneticPr fontId="0" type="noConversion"/>
  <dataValidations disablePrompts="1" count="3">
    <dataValidation type="decimal" operator="greaterThanOrEqual" allowBlank="1" showInputMessage="1" showErrorMessage="1" errorTitle="Entrada de dados" error="Entada de dados números positivos" sqref="D11:W15">
      <formula1>0</formula1>
    </dataValidation>
    <dataValidation type="decimal" operator="greaterThanOrEqual" allowBlank="1" showInputMessage="1" showErrorMessage="1" errorTitle="Entrada de dados " error="Entrada de dados números positivos" sqref="D22:W26">
      <formula1>0</formula1>
    </dataValidation>
    <dataValidation type="decimal" operator="greaterThanOrEqual" allowBlank="1" showInputMessage="1" showErrorMessage="1" errorTitle="Entrada de dados" error="Entrada de dados números positivos" sqref="D29:W33 D50:W56 D73:W79 D82:W88 D91:W97 D63:W69 D36:W40">
      <formula1>0</formula1>
    </dataValidation>
  </dataValidations>
  <pageMargins left="0.59055118110236227" right="0.39370078740157483" top="1.1811023622047245" bottom="0.39370078740157483" header="0.39370078740157483" footer="0.39370078740157483"/>
  <pageSetup paperSize="5048" scale="65" pageOrder="overThenDown" orientation="landscape" r:id="rId1"/>
  <headerFooter alignWithMargins="0">
    <oddHeader>&amp;L&amp;G</oddHeader>
  </headerFooter>
  <rowBreaks count="2" manualBreakCount="2">
    <brk id="43" max="23" man="1"/>
    <brk id="100" max="23" man="1"/>
  </rowBreaks>
  <colBreaks count="1" manualBreakCount="1">
    <brk id="1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Normal="100" zoomScalePageLayoutView="85" workbookViewId="0"/>
  </sheetViews>
  <sheetFormatPr defaultRowHeight="12.75" x14ac:dyDescent="0.2"/>
  <cols>
    <col min="1" max="1" width="3" customWidth="1"/>
    <col min="2" max="2" width="3.5703125" customWidth="1"/>
    <col min="3" max="3" width="39.7109375" style="23" customWidth="1"/>
    <col min="4" max="23" width="13.28515625" style="23" customWidth="1"/>
    <col min="24" max="24" width="4.7109375" style="23" customWidth="1"/>
    <col min="25" max="26" width="8.85546875" style="23" customWidth="1"/>
    <col min="27" max="27" width="11.85546875" bestFit="1" customWidth="1"/>
  </cols>
  <sheetData>
    <row r="1" spans="1:31" x14ac:dyDescent="0.2">
      <c r="X1" s="30"/>
    </row>
    <row r="2" spans="1:31" x14ac:dyDescent="0.2">
      <c r="E2" s="292"/>
      <c r="H2" s="29"/>
      <c r="I2" s="29"/>
      <c r="X2" s="30"/>
    </row>
    <row r="3" spans="1:31" x14ac:dyDescent="0.2">
      <c r="A3" s="1" t="s">
        <v>212</v>
      </c>
      <c r="D3" s="297"/>
      <c r="H3" s="29"/>
      <c r="I3" s="29"/>
      <c r="X3" s="30"/>
    </row>
    <row r="4" spans="1:31" x14ac:dyDescent="0.2">
      <c r="A4" s="1"/>
      <c r="X4" s="30"/>
    </row>
    <row r="5" spans="1:31" x14ac:dyDescent="0.2">
      <c r="A5" s="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30"/>
    </row>
    <row r="6" spans="1:31" x14ac:dyDescent="0.2">
      <c r="A6" s="1" t="s">
        <v>38</v>
      </c>
      <c r="C6"/>
      <c r="D6"/>
      <c r="E6"/>
      <c r="F6"/>
      <c r="G6" s="17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31" ht="18" customHeight="1" x14ac:dyDescent="0.2">
      <c r="A7" s="11"/>
      <c r="B7" s="13"/>
      <c r="C7" s="36"/>
      <c r="D7" s="57">
        <v>1</v>
      </c>
      <c r="E7" s="57">
        <f>D7+1</f>
        <v>2</v>
      </c>
      <c r="F7" s="57">
        <f t="shared" ref="F7:W7" si="0">E7+1</f>
        <v>3</v>
      </c>
      <c r="G7" s="57">
        <f t="shared" si="0"/>
        <v>4</v>
      </c>
      <c r="H7" s="57">
        <f t="shared" si="0"/>
        <v>5</v>
      </c>
      <c r="I7" s="57">
        <f t="shared" si="0"/>
        <v>6</v>
      </c>
      <c r="J7" s="57">
        <f t="shared" si="0"/>
        <v>7</v>
      </c>
      <c r="K7" s="57">
        <f t="shared" si="0"/>
        <v>8</v>
      </c>
      <c r="L7" s="57">
        <f t="shared" si="0"/>
        <v>9</v>
      </c>
      <c r="M7" s="57">
        <f t="shared" si="0"/>
        <v>10</v>
      </c>
      <c r="N7" s="563">
        <f t="shared" si="0"/>
        <v>11</v>
      </c>
      <c r="O7" s="57">
        <f t="shared" si="0"/>
        <v>12</v>
      </c>
      <c r="P7" s="57">
        <f t="shared" si="0"/>
        <v>13</v>
      </c>
      <c r="Q7" s="57">
        <f t="shared" si="0"/>
        <v>14</v>
      </c>
      <c r="R7" s="57">
        <f t="shared" si="0"/>
        <v>15</v>
      </c>
      <c r="S7" s="57">
        <f t="shared" si="0"/>
        <v>16</v>
      </c>
      <c r="T7" s="57">
        <f t="shared" si="0"/>
        <v>17</v>
      </c>
      <c r="U7" s="57">
        <f t="shared" si="0"/>
        <v>18</v>
      </c>
      <c r="V7" s="57">
        <f t="shared" si="0"/>
        <v>19</v>
      </c>
      <c r="W7" s="57">
        <f t="shared" si="0"/>
        <v>20</v>
      </c>
      <c r="X7" s="318"/>
    </row>
    <row r="8" spans="1:31" x14ac:dyDescent="0.2">
      <c r="A8" s="38"/>
      <c r="B8" s="16"/>
      <c r="C8" s="30"/>
      <c r="D8" s="120"/>
      <c r="E8" s="134"/>
      <c r="F8" s="120"/>
      <c r="G8" s="134"/>
      <c r="H8" s="120"/>
      <c r="I8" s="134"/>
      <c r="J8" s="120"/>
      <c r="K8" s="134"/>
      <c r="L8" s="120"/>
      <c r="M8" s="120"/>
      <c r="N8" s="135"/>
      <c r="O8" s="134"/>
      <c r="P8" s="120"/>
      <c r="Q8" s="134"/>
      <c r="R8" s="120"/>
      <c r="S8" s="134"/>
      <c r="T8" s="120"/>
      <c r="U8" s="134"/>
      <c r="V8" s="120"/>
      <c r="W8" s="316"/>
      <c r="X8" s="315"/>
    </row>
    <row r="9" spans="1:31" x14ac:dyDescent="0.2">
      <c r="A9" s="487" t="s">
        <v>181</v>
      </c>
      <c r="B9" s="49"/>
      <c r="C9" s="298"/>
      <c r="D9" s="136">
        <f>-(D26-C26)</f>
        <v>0</v>
      </c>
      <c r="E9" s="136">
        <f>-(E26-D26)</f>
        <v>0</v>
      </c>
      <c r="F9" s="136">
        <f t="shared" ref="F9:W9" si="1">-(F26-E26)</f>
        <v>0</v>
      </c>
      <c r="G9" s="136">
        <f t="shared" si="1"/>
        <v>0</v>
      </c>
      <c r="H9" s="136">
        <f t="shared" si="1"/>
        <v>0</v>
      </c>
      <c r="I9" s="136">
        <f t="shared" si="1"/>
        <v>0</v>
      </c>
      <c r="J9" s="136">
        <f t="shared" si="1"/>
        <v>0</v>
      </c>
      <c r="K9" s="136">
        <f t="shared" si="1"/>
        <v>0</v>
      </c>
      <c r="L9" s="136">
        <f t="shared" si="1"/>
        <v>0</v>
      </c>
      <c r="M9" s="136">
        <f t="shared" si="1"/>
        <v>0</v>
      </c>
      <c r="N9" s="302">
        <f t="shared" si="1"/>
        <v>0</v>
      </c>
      <c r="O9" s="136">
        <f t="shared" si="1"/>
        <v>0</v>
      </c>
      <c r="P9" s="136">
        <f t="shared" si="1"/>
        <v>0</v>
      </c>
      <c r="Q9" s="136">
        <f t="shared" si="1"/>
        <v>0</v>
      </c>
      <c r="R9" s="136">
        <f t="shared" si="1"/>
        <v>0</v>
      </c>
      <c r="S9" s="136">
        <f t="shared" si="1"/>
        <v>0</v>
      </c>
      <c r="T9" s="136">
        <f t="shared" si="1"/>
        <v>0</v>
      </c>
      <c r="U9" s="136">
        <f t="shared" si="1"/>
        <v>0</v>
      </c>
      <c r="V9" s="136">
        <f t="shared" si="1"/>
        <v>0</v>
      </c>
      <c r="W9" s="251">
        <f t="shared" si="1"/>
        <v>0</v>
      </c>
      <c r="X9" s="315"/>
    </row>
    <row r="10" spans="1:31" s="23" customFormat="1" x14ac:dyDescent="0.2">
      <c r="A10" s="564"/>
      <c r="B10" s="299"/>
      <c r="C10" s="299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565"/>
      <c r="O10" s="288"/>
      <c r="P10" s="288"/>
      <c r="Q10" s="288"/>
      <c r="R10" s="288"/>
      <c r="S10" s="288"/>
      <c r="T10" s="288"/>
      <c r="U10" s="288"/>
      <c r="V10" s="288"/>
      <c r="W10" s="314"/>
      <c r="X10" s="315"/>
      <c r="AA10"/>
      <c r="AB10"/>
      <c r="AC10"/>
      <c r="AD10"/>
      <c r="AE10"/>
    </row>
    <row r="11" spans="1:31" s="23" customFormat="1" x14ac:dyDescent="0.2">
      <c r="A11" s="487" t="s">
        <v>182</v>
      </c>
      <c r="B11" s="137"/>
      <c r="C11" s="299"/>
      <c r="D11" s="300">
        <f>SUM(D12:D16)</f>
        <v>0</v>
      </c>
      <c r="E11" s="300">
        <f t="shared" ref="E11:W11" si="2">SUM(E12:E16)</f>
        <v>0</v>
      </c>
      <c r="F11" s="300">
        <f t="shared" si="2"/>
        <v>0</v>
      </c>
      <c r="G11" s="300">
        <f t="shared" si="2"/>
        <v>0</v>
      </c>
      <c r="H11" s="300">
        <f t="shared" si="2"/>
        <v>0</v>
      </c>
      <c r="I11" s="300">
        <f t="shared" si="2"/>
        <v>0</v>
      </c>
      <c r="J11" s="300">
        <f t="shared" si="2"/>
        <v>0</v>
      </c>
      <c r="K11" s="300">
        <f t="shared" si="2"/>
        <v>0</v>
      </c>
      <c r="L11" s="300">
        <f t="shared" si="2"/>
        <v>0</v>
      </c>
      <c r="M11" s="300">
        <f t="shared" si="2"/>
        <v>0</v>
      </c>
      <c r="N11" s="566">
        <f t="shared" si="2"/>
        <v>0</v>
      </c>
      <c r="O11" s="300">
        <f t="shared" si="2"/>
        <v>0</v>
      </c>
      <c r="P11" s="300">
        <f t="shared" si="2"/>
        <v>0</v>
      </c>
      <c r="Q11" s="300">
        <f t="shared" si="2"/>
        <v>0</v>
      </c>
      <c r="R11" s="300">
        <f t="shared" si="2"/>
        <v>0</v>
      </c>
      <c r="S11" s="300">
        <f t="shared" si="2"/>
        <v>0</v>
      </c>
      <c r="T11" s="300">
        <f t="shared" si="2"/>
        <v>0</v>
      </c>
      <c r="U11" s="300">
        <f t="shared" si="2"/>
        <v>0</v>
      </c>
      <c r="V11" s="300">
        <f t="shared" si="2"/>
        <v>0</v>
      </c>
      <c r="W11" s="317">
        <f t="shared" si="2"/>
        <v>0</v>
      </c>
      <c r="X11" s="319"/>
      <c r="AA11"/>
      <c r="AB11"/>
      <c r="AC11"/>
      <c r="AD11"/>
      <c r="AE11"/>
    </row>
    <row r="12" spans="1:31" s="23" customFormat="1" ht="18" customHeight="1" x14ac:dyDescent="0.2">
      <c r="A12" s="564"/>
      <c r="B12" s="304" t="s">
        <v>239</v>
      </c>
      <c r="C12" s="304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458"/>
      <c r="O12" s="272"/>
      <c r="P12" s="272"/>
      <c r="Q12" s="272"/>
      <c r="R12" s="272"/>
      <c r="S12" s="272"/>
      <c r="T12" s="272"/>
      <c r="U12" s="272"/>
      <c r="V12" s="272"/>
      <c r="W12" s="314">
        <v>0</v>
      </c>
      <c r="X12" s="315"/>
      <c r="AA12"/>
      <c r="AB12"/>
      <c r="AC12"/>
      <c r="AD12"/>
      <c r="AE12"/>
    </row>
    <row r="13" spans="1:31" s="23" customFormat="1" ht="18" customHeight="1" x14ac:dyDescent="0.2">
      <c r="A13" s="564"/>
      <c r="B13" s="304" t="s">
        <v>239</v>
      </c>
      <c r="C13" s="304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458"/>
      <c r="O13" s="272"/>
      <c r="P13" s="272"/>
      <c r="Q13" s="272"/>
      <c r="R13" s="272"/>
      <c r="S13" s="272"/>
      <c r="T13" s="272"/>
      <c r="U13" s="272"/>
      <c r="V13" s="272"/>
      <c r="W13" s="314">
        <v>0</v>
      </c>
      <c r="X13" s="315"/>
      <c r="AA13"/>
      <c r="AB13"/>
      <c r="AC13"/>
      <c r="AD13"/>
      <c r="AE13"/>
    </row>
    <row r="14" spans="1:31" s="23" customFormat="1" ht="18" customHeight="1" x14ac:dyDescent="0.2">
      <c r="A14" s="564"/>
      <c r="B14" s="304" t="s">
        <v>239</v>
      </c>
      <c r="C14" s="304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458"/>
      <c r="O14" s="272"/>
      <c r="P14" s="272"/>
      <c r="Q14" s="272"/>
      <c r="R14" s="272"/>
      <c r="S14" s="272"/>
      <c r="T14" s="272"/>
      <c r="U14" s="272"/>
      <c r="V14" s="272"/>
      <c r="W14" s="314">
        <v>0</v>
      </c>
      <c r="X14" s="315"/>
      <c r="AA14"/>
      <c r="AB14"/>
      <c r="AC14"/>
      <c r="AD14"/>
      <c r="AE14"/>
    </row>
    <row r="15" spans="1:31" s="23" customFormat="1" ht="18" customHeight="1" x14ac:dyDescent="0.2">
      <c r="A15" s="487"/>
      <c r="B15" s="304" t="s">
        <v>239</v>
      </c>
      <c r="C15" s="304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458"/>
      <c r="O15" s="272"/>
      <c r="P15" s="272"/>
      <c r="Q15" s="272"/>
      <c r="R15" s="272"/>
      <c r="S15" s="272"/>
      <c r="T15" s="272"/>
      <c r="U15" s="272"/>
      <c r="V15" s="272"/>
      <c r="W15" s="314">
        <v>0</v>
      </c>
      <c r="X15" s="320"/>
      <c r="AA15"/>
      <c r="AB15"/>
      <c r="AC15"/>
      <c r="AD15"/>
      <c r="AE15"/>
    </row>
    <row r="16" spans="1:31" s="23" customFormat="1" ht="18" customHeight="1" x14ac:dyDescent="0.2">
      <c r="A16" s="564"/>
      <c r="B16" s="304" t="s">
        <v>239</v>
      </c>
      <c r="C16" s="304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458"/>
      <c r="O16" s="272"/>
      <c r="P16" s="272"/>
      <c r="Q16" s="272"/>
      <c r="R16" s="272"/>
      <c r="S16" s="272"/>
      <c r="T16" s="272"/>
      <c r="U16" s="272"/>
      <c r="V16" s="272"/>
      <c r="W16" s="314">
        <v>0</v>
      </c>
      <c r="X16" s="315"/>
      <c r="AA16"/>
      <c r="AB16"/>
      <c r="AC16"/>
      <c r="AD16"/>
      <c r="AE16"/>
    </row>
    <row r="17" spans="1:26" x14ac:dyDescent="0.2">
      <c r="A17" s="487"/>
      <c r="B17" s="137"/>
      <c r="C17" s="299"/>
      <c r="D17" s="300"/>
      <c r="E17" s="301"/>
      <c r="F17" s="303"/>
      <c r="G17" s="303"/>
      <c r="H17" s="300"/>
      <c r="I17" s="300"/>
      <c r="J17" s="300"/>
      <c r="K17" s="300"/>
      <c r="L17" s="300"/>
      <c r="M17" s="300"/>
      <c r="N17" s="566"/>
      <c r="O17" s="300"/>
      <c r="P17" s="300"/>
      <c r="Q17" s="300"/>
      <c r="R17" s="300"/>
      <c r="S17" s="300"/>
      <c r="T17" s="300"/>
      <c r="U17" s="300"/>
      <c r="V17" s="300"/>
      <c r="W17" s="317"/>
      <c r="X17" s="320"/>
    </row>
    <row r="18" spans="1:26" x14ac:dyDescent="0.2">
      <c r="A18" s="564"/>
      <c r="B18" s="137"/>
      <c r="C18" s="299"/>
      <c r="D18" s="288"/>
      <c r="E18" s="289"/>
      <c r="F18" s="288"/>
      <c r="G18" s="289"/>
      <c r="H18" s="288"/>
      <c r="I18" s="289"/>
      <c r="J18" s="288"/>
      <c r="K18" s="289"/>
      <c r="L18" s="288"/>
      <c r="M18" s="288"/>
      <c r="N18" s="565"/>
      <c r="O18" s="289"/>
      <c r="P18" s="288"/>
      <c r="Q18" s="289"/>
      <c r="R18" s="288"/>
      <c r="S18" s="289"/>
      <c r="T18" s="288"/>
      <c r="U18" s="289"/>
      <c r="V18" s="288"/>
      <c r="W18" s="314"/>
      <c r="X18" s="315"/>
    </row>
    <row r="19" spans="1:26" x14ac:dyDescent="0.2">
      <c r="A19" s="487" t="s">
        <v>183</v>
      </c>
      <c r="B19" s="137"/>
      <c r="C19" s="299"/>
      <c r="D19" s="300">
        <f>SUM(D20:D22)</f>
        <v>0</v>
      </c>
      <c r="E19" s="300">
        <f t="shared" ref="E19:W19" si="3">SUM(E20:E22)</f>
        <v>0</v>
      </c>
      <c r="F19" s="300">
        <f t="shared" si="3"/>
        <v>0</v>
      </c>
      <c r="G19" s="300">
        <f t="shared" si="3"/>
        <v>0</v>
      </c>
      <c r="H19" s="300">
        <f t="shared" si="3"/>
        <v>0</v>
      </c>
      <c r="I19" s="300">
        <f t="shared" si="3"/>
        <v>0</v>
      </c>
      <c r="J19" s="300">
        <f t="shared" si="3"/>
        <v>0</v>
      </c>
      <c r="K19" s="300">
        <f t="shared" si="3"/>
        <v>0</v>
      </c>
      <c r="L19" s="300">
        <f t="shared" si="3"/>
        <v>0</v>
      </c>
      <c r="M19" s="300">
        <f t="shared" si="3"/>
        <v>0</v>
      </c>
      <c r="N19" s="566">
        <f t="shared" si="3"/>
        <v>0</v>
      </c>
      <c r="O19" s="300">
        <f t="shared" si="3"/>
        <v>0</v>
      </c>
      <c r="P19" s="300">
        <f t="shared" si="3"/>
        <v>0</v>
      </c>
      <c r="Q19" s="300">
        <f t="shared" si="3"/>
        <v>0</v>
      </c>
      <c r="R19" s="300">
        <f t="shared" si="3"/>
        <v>0</v>
      </c>
      <c r="S19" s="300">
        <f t="shared" si="3"/>
        <v>0</v>
      </c>
      <c r="T19" s="300">
        <f t="shared" si="3"/>
        <v>0</v>
      </c>
      <c r="U19" s="300">
        <f t="shared" si="3"/>
        <v>0</v>
      </c>
      <c r="V19" s="300">
        <f t="shared" si="3"/>
        <v>0</v>
      </c>
      <c r="W19" s="317">
        <f t="shared" si="3"/>
        <v>0</v>
      </c>
      <c r="X19" s="319"/>
    </row>
    <row r="20" spans="1:26" ht="18" customHeight="1" x14ac:dyDescent="0.2">
      <c r="A20" s="564"/>
      <c r="B20" s="304" t="s">
        <v>238</v>
      </c>
      <c r="C20" s="304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458"/>
      <c r="O20" s="272"/>
      <c r="P20" s="272"/>
      <c r="Q20" s="272"/>
      <c r="R20" s="272"/>
      <c r="S20" s="272"/>
      <c r="T20" s="272"/>
      <c r="U20" s="272"/>
      <c r="V20" s="272"/>
      <c r="W20" s="314">
        <v>0</v>
      </c>
      <c r="X20" s="315"/>
    </row>
    <row r="21" spans="1:26" ht="18" customHeight="1" x14ac:dyDescent="0.2">
      <c r="A21" s="564"/>
      <c r="B21" s="304" t="s">
        <v>238</v>
      </c>
      <c r="C21" s="304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458"/>
      <c r="O21" s="272"/>
      <c r="P21" s="272"/>
      <c r="Q21" s="272"/>
      <c r="R21" s="272"/>
      <c r="S21" s="272"/>
      <c r="T21" s="272"/>
      <c r="U21" s="272"/>
      <c r="V21" s="272"/>
      <c r="W21" s="314">
        <v>0</v>
      </c>
      <c r="X21" s="315"/>
    </row>
    <row r="22" spans="1:26" ht="18" customHeight="1" x14ac:dyDescent="0.2">
      <c r="A22" s="564"/>
      <c r="B22" s="304" t="s">
        <v>238</v>
      </c>
      <c r="C22" s="304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458"/>
      <c r="O22" s="272"/>
      <c r="P22" s="272"/>
      <c r="Q22" s="272"/>
      <c r="R22" s="272"/>
      <c r="S22" s="272"/>
      <c r="T22" s="272"/>
      <c r="U22" s="272"/>
      <c r="V22" s="272"/>
      <c r="W22" s="314">
        <v>0</v>
      </c>
      <c r="X22" s="315"/>
    </row>
    <row r="23" spans="1:26" ht="18" customHeight="1" x14ac:dyDescent="0.2">
      <c r="A23" s="564"/>
      <c r="B23" s="304" t="s">
        <v>238</v>
      </c>
      <c r="C23" s="304"/>
      <c r="D23" s="272"/>
      <c r="E23" s="273"/>
      <c r="F23" s="272"/>
      <c r="G23" s="273"/>
      <c r="H23" s="272"/>
      <c r="I23" s="273"/>
      <c r="J23" s="272"/>
      <c r="K23" s="273"/>
      <c r="L23" s="272"/>
      <c r="M23" s="272"/>
      <c r="N23" s="458"/>
      <c r="O23" s="273"/>
      <c r="P23" s="272"/>
      <c r="Q23" s="273"/>
      <c r="R23" s="272"/>
      <c r="S23" s="273"/>
      <c r="T23" s="272"/>
      <c r="U23" s="273"/>
      <c r="V23" s="272"/>
      <c r="W23" s="314">
        <v>0</v>
      </c>
      <c r="X23" s="315"/>
    </row>
    <row r="24" spans="1:26" ht="18" customHeight="1" x14ac:dyDescent="0.2">
      <c r="A24" s="564"/>
      <c r="B24" s="304" t="s">
        <v>238</v>
      </c>
      <c r="C24" s="304"/>
      <c r="D24" s="272"/>
      <c r="E24" s="273"/>
      <c r="F24" s="272"/>
      <c r="G24" s="273"/>
      <c r="H24" s="272"/>
      <c r="I24" s="273"/>
      <c r="J24" s="272"/>
      <c r="K24" s="273"/>
      <c r="L24" s="272"/>
      <c r="M24" s="272"/>
      <c r="N24" s="458"/>
      <c r="O24" s="273"/>
      <c r="P24" s="272"/>
      <c r="Q24" s="273"/>
      <c r="R24" s="272"/>
      <c r="S24" s="273"/>
      <c r="T24" s="272"/>
      <c r="U24" s="273"/>
      <c r="V24" s="272"/>
      <c r="W24" s="314">
        <v>0</v>
      </c>
      <c r="X24" s="315"/>
    </row>
    <row r="25" spans="1:26" x14ac:dyDescent="0.2">
      <c r="A25" s="489"/>
      <c r="B25" s="19"/>
      <c r="C25" s="42"/>
      <c r="D25" s="120"/>
      <c r="E25" s="134"/>
      <c r="F25" s="120"/>
      <c r="G25" s="134"/>
      <c r="H25" s="120"/>
      <c r="I25" s="134"/>
      <c r="J25" s="120"/>
      <c r="K25" s="134"/>
      <c r="L25" s="120"/>
      <c r="M25" s="120"/>
      <c r="N25" s="135"/>
      <c r="O25" s="134"/>
      <c r="P25" s="120"/>
      <c r="Q25" s="134"/>
      <c r="R25" s="120"/>
      <c r="S25" s="134"/>
      <c r="T25" s="120"/>
      <c r="U25" s="134"/>
      <c r="V25" s="120"/>
      <c r="W25" s="316"/>
      <c r="X25" s="315"/>
    </row>
    <row r="26" spans="1:26" s="1" customFormat="1" ht="18" customHeight="1" x14ac:dyDescent="0.2">
      <c r="A26" s="131" t="s">
        <v>184</v>
      </c>
      <c r="B26" s="132"/>
      <c r="C26" s="133"/>
      <c r="D26" s="125">
        <f>D11-D19</f>
        <v>0</v>
      </c>
      <c r="E26" s="125">
        <f t="shared" ref="E26:W26" si="4">E11-E19</f>
        <v>0</v>
      </c>
      <c r="F26" s="125">
        <f t="shared" si="4"/>
        <v>0</v>
      </c>
      <c r="G26" s="125">
        <f t="shared" si="4"/>
        <v>0</v>
      </c>
      <c r="H26" s="125">
        <f t="shared" si="4"/>
        <v>0</v>
      </c>
      <c r="I26" s="125">
        <f t="shared" si="4"/>
        <v>0</v>
      </c>
      <c r="J26" s="125">
        <f t="shared" si="4"/>
        <v>0</v>
      </c>
      <c r="K26" s="125">
        <f t="shared" si="4"/>
        <v>0</v>
      </c>
      <c r="L26" s="125">
        <f t="shared" si="4"/>
        <v>0</v>
      </c>
      <c r="M26" s="125">
        <f t="shared" si="4"/>
        <v>0</v>
      </c>
      <c r="N26" s="407">
        <f t="shared" si="4"/>
        <v>0</v>
      </c>
      <c r="O26" s="125">
        <f t="shared" si="4"/>
        <v>0</v>
      </c>
      <c r="P26" s="125">
        <f t="shared" si="4"/>
        <v>0</v>
      </c>
      <c r="Q26" s="125">
        <f t="shared" si="4"/>
        <v>0</v>
      </c>
      <c r="R26" s="125">
        <f t="shared" si="4"/>
        <v>0</v>
      </c>
      <c r="S26" s="125">
        <f t="shared" si="4"/>
        <v>0</v>
      </c>
      <c r="T26" s="125">
        <f t="shared" si="4"/>
        <v>0</v>
      </c>
      <c r="U26" s="125">
        <f t="shared" si="4"/>
        <v>0</v>
      </c>
      <c r="V26" s="125">
        <f t="shared" si="4"/>
        <v>0</v>
      </c>
      <c r="W26" s="532">
        <f t="shared" si="4"/>
        <v>0</v>
      </c>
      <c r="X26" s="321"/>
      <c r="Y26" s="29"/>
      <c r="Z26" s="29"/>
    </row>
    <row r="27" spans="1:26" x14ac:dyDescent="0.2">
      <c r="A27" s="19"/>
      <c r="B27" s="19"/>
      <c r="C27" s="42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</row>
    <row r="28" spans="1:26" x14ac:dyDescent="0.2">
      <c r="E28" s="296"/>
      <c r="X28" s="30"/>
    </row>
    <row r="29" spans="1:26" x14ac:dyDescent="0.2">
      <c r="E29" s="296"/>
    </row>
    <row r="30" spans="1:26" x14ac:dyDescent="0.2">
      <c r="E30" s="296"/>
    </row>
  </sheetData>
  <sheetProtection algorithmName="SHA-512" hashValue="beE0Q8shCenJ41vlKxo7vw+AKszmxVQnkW/NkNBVwbGzMQEQ9+RRNVunX9yimGlrpSqkVew/m76ayABjxYfJZg==" saltValue="tsj8zKUptM0knNx+z6pMyw==" spinCount="100000" sheet="1" formatCells="0" formatColumns="0" formatRows="0"/>
  <dataValidations disablePrompts="1" count="1">
    <dataValidation type="decimal" operator="greaterThanOrEqual" allowBlank="1" showInputMessage="1" showErrorMessage="1" errorTitle="Entrada de dados" error="Entrada de dados números positivos" sqref="D20:V24 D12:V16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70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GridLines="0" zoomScaleNormal="100" zoomScaleSheetLayoutView="70" workbookViewId="0"/>
  </sheetViews>
  <sheetFormatPr defaultColWidth="9.140625" defaultRowHeight="12.75" x14ac:dyDescent="0.2"/>
  <cols>
    <col min="1" max="1" width="2.7109375" style="65" customWidth="1"/>
    <col min="2" max="2" width="38.140625" style="65" customWidth="1"/>
    <col min="3" max="3" width="11" style="65" customWidth="1"/>
    <col min="4" max="24" width="13" style="65" customWidth="1"/>
    <col min="25" max="25" width="14" style="65" customWidth="1"/>
    <col min="26" max="16384" width="9.140625" style="65"/>
  </cols>
  <sheetData>
    <row r="1" spans="1:24" ht="12.75" customHeight="1" x14ac:dyDescent="0.2">
      <c r="B1" s="102"/>
      <c r="C1" s="102"/>
      <c r="F1" s="88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12.75" customHeight="1" x14ac:dyDescent="0.2">
      <c r="A2" s="4"/>
      <c r="B2" s="4"/>
      <c r="C2" s="102"/>
      <c r="D2" s="68"/>
      <c r="F2" s="88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2.75" customHeight="1" x14ac:dyDescent="0.2">
      <c r="A3" s="4" t="s">
        <v>262</v>
      </c>
      <c r="B3" s="102"/>
      <c r="C3" s="102"/>
      <c r="F3" s="88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2.75" customHeight="1" x14ac:dyDescent="0.2">
      <c r="B4" s="103"/>
      <c r="C4" s="89"/>
      <c r="D4" s="103"/>
      <c r="F4" s="81"/>
      <c r="G4" s="104"/>
      <c r="H4" s="105"/>
    </row>
    <row r="5" spans="1:24" ht="12.75" customHeight="1" x14ac:dyDescent="0.2">
      <c r="B5" s="103"/>
      <c r="C5" s="89"/>
      <c r="D5" s="103"/>
      <c r="F5" s="81"/>
      <c r="G5" s="104"/>
      <c r="H5" s="105"/>
    </row>
    <row r="6" spans="1:24" ht="12.75" customHeight="1" x14ac:dyDescent="0.2">
      <c r="B6" s="89" t="s">
        <v>265</v>
      </c>
      <c r="C6" s="89"/>
      <c r="D6" s="103"/>
      <c r="F6" s="81"/>
      <c r="G6" s="104"/>
      <c r="H6" s="105"/>
    </row>
    <row r="7" spans="1:24" ht="12.75" customHeight="1" x14ac:dyDescent="0.2">
      <c r="B7" s="103"/>
      <c r="C7" s="89"/>
      <c r="D7" s="103"/>
      <c r="F7" s="81"/>
      <c r="G7" s="104"/>
      <c r="H7" s="105"/>
    </row>
    <row r="8" spans="1:24" x14ac:dyDescent="0.2">
      <c r="A8" s="638" t="s">
        <v>38</v>
      </c>
      <c r="B8" s="4"/>
      <c r="C8" s="89"/>
      <c r="D8" s="103"/>
      <c r="F8" s="81"/>
      <c r="G8" s="104"/>
      <c r="H8" s="105"/>
    </row>
    <row r="9" spans="1:24" ht="30" customHeight="1" x14ac:dyDescent="0.2">
      <c r="A9" s="636"/>
      <c r="B9" s="637" t="s">
        <v>263</v>
      </c>
      <c r="C9" s="639" t="s">
        <v>109</v>
      </c>
      <c r="D9" s="639" t="s">
        <v>2</v>
      </c>
      <c r="E9" s="57">
        <v>1</v>
      </c>
      <c r="F9" s="57">
        <f>E9+1</f>
        <v>2</v>
      </c>
      <c r="G9" s="57">
        <f t="shared" ref="G9:X9" si="0">F9+1</f>
        <v>3</v>
      </c>
      <c r="H9" s="57">
        <f t="shared" si="0"/>
        <v>4</v>
      </c>
      <c r="I9" s="57">
        <f t="shared" si="0"/>
        <v>5</v>
      </c>
      <c r="J9" s="57">
        <f t="shared" si="0"/>
        <v>6</v>
      </c>
      <c r="K9" s="57">
        <f t="shared" si="0"/>
        <v>7</v>
      </c>
      <c r="L9" s="57">
        <f t="shared" si="0"/>
        <v>8</v>
      </c>
      <c r="M9" s="57">
        <f t="shared" si="0"/>
        <v>9</v>
      </c>
      <c r="N9" s="57">
        <f t="shared" si="0"/>
        <v>10</v>
      </c>
      <c r="O9" s="57">
        <f t="shared" si="0"/>
        <v>11</v>
      </c>
      <c r="P9" s="57">
        <f t="shared" si="0"/>
        <v>12</v>
      </c>
      <c r="Q9" s="57">
        <f t="shared" si="0"/>
        <v>13</v>
      </c>
      <c r="R9" s="57">
        <f t="shared" si="0"/>
        <v>14</v>
      </c>
      <c r="S9" s="57">
        <f t="shared" si="0"/>
        <v>15</v>
      </c>
      <c r="T9" s="57">
        <f t="shared" si="0"/>
        <v>16</v>
      </c>
      <c r="U9" s="57">
        <f t="shared" si="0"/>
        <v>17</v>
      </c>
      <c r="V9" s="57">
        <f t="shared" si="0"/>
        <v>18</v>
      </c>
      <c r="W9" s="57">
        <f t="shared" si="0"/>
        <v>19</v>
      </c>
      <c r="X9" s="57">
        <f t="shared" si="0"/>
        <v>20</v>
      </c>
    </row>
    <row r="10" spans="1:24" ht="21" customHeight="1" x14ac:dyDescent="0.2">
      <c r="A10" s="633"/>
      <c r="B10" s="631" t="s">
        <v>264</v>
      </c>
      <c r="C10" s="640">
        <f>'A.6.CRON_INV'!D66</f>
        <v>20</v>
      </c>
      <c r="D10" s="641">
        <f>SUM(E10:X10)</f>
        <v>100000.00000000001</v>
      </c>
      <c r="E10" s="659">
        <v>96500.000000000015</v>
      </c>
      <c r="F10" s="659">
        <v>3500.0000000000009</v>
      </c>
      <c r="G10" s="659">
        <v>0</v>
      </c>
      <c r="H10" s="659">
        <v>0</v>
      </c>
      <c r="I10" s="659">
        <v>0</v>
      </c>
      <c r="J10" s="659">
        <v>0</v>
      </c>
      <c r="K10" s="659">
        <v>0</v>
      </c>
      <c r="L10" s="659">
        <v>0</v>
      </c>
      <c r="M10" s="659">
        <v>0</v>
      </c>
      <c r="N10" s="659">
        <v>0</v>
      </c>
      <c r="O10" s="659">
        <v>0</v>
      </c>
      <c r="P10" s="659">
        <v>0</v>
      </c>
      <c r="Q10" s="659">
        <v>0</v>
      </c>
      <c r="R10" s="659">
        <v>0</v>
      </c>
      <c r="S10" s="659">
        <v>0</v>
      </c>
      <c r="T10" s="659">
        <v>0</v>
      </c>
      <c r="U10" s="659">
        <v>0</v>
      </c>
      <c r="V10" s="659">
        <v>0</v>
      </c>
      <c r="W10" s="659">
        <v>0</v>
      </c>
      <c r="X10" s="659">
        <v>0</v>
      </c>
    </row>
    <row r="11" spans="1:24" ht="21" customHeight="1" x14ac:dyDescent="0.2">
      <c r="A11" s="634"/>
      <c r="B11" s="635" t="s">
        <v>266</v>
      </c>
      <c r="C11" s="642"/>
      <c r="D11" s="643">
        <f>SUM(E11:X11)</f>
        <v>100000.00000000001</v>
      </c>
      <c r="E11" s="660"/>
      <c r="F11" s="660">
        <v>100000.00000000001</v>
      </c>
      <c r="G11" s="660">
        <v>0</v>
      </c>
      <c r="H11" s="660">
        <v>0</v>
      </c>
      <c r="I11" s="660">
        <v>0</v>
      </c>
      <c r="J11" s="660">
        <v>0</v>
      </c>
      <c r="K11" s="660">
        <v>0</v>
      </c>
      <c r="L11" s="660">
        <v>0</v>
      </c>
      <c r="M11" s="660">
        <v>0</v>
      </c>
      <c r="N11" s="660">
        <v>0</v>
      </c>
      <c r="O11" s="660">
        <v>0</v>
      </c>
      <c r="P11" s="660">
        <v>0</v>
      </c>
      <c r="Q11" s="660">
        <v>0</v>
      </c>
      <c r="R11" s="660">
        <v>0</v>
      </c>
      <c r="S11" s="660">
        <v>0</v>
      </c>
      <c r="T11" s="660">
        <v>0</v>
      </c>
      <c r="U11" s="660">
        <v>0</v>
      </c>
      <c r="V11" s="660">
        <v>0</v>
      </c>
      <c r="W11" s="660">
        <v>0</v>
      </c>
      <c r="X11" s="660">
        <v>0</v>
      </c>
    </row>
    <row r="12" spans="1:24" ht="9" customHeight="1" x14ac:dyDescent="0.2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</row>
    <row r="13" spans="1:24" ht="9" customHeight="1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spans="1:24" ht="18" customHeight="1" x14ac:dyDescent="0.2">
      <c r="B14" s="89" t="s">
        <v>279</v>
      </c>
    </row>
    <row r="15" spans="1:24" ht="18" customHeight="1" x14ac:dyDescent="0.2">
      <c r="B15" s="90" t="s">
        <v>111</v>
      </c>
      <c r="E15" s="114">
        <f>'A.7.DEPR_AMORT'!E27</f>
        <v>0</v>
      </c>
      <c r="F15" s="114">
        <f>'A.7.DEPR_AMORT'!F27</f>
        <v>4.4999999999999998E-2</v>
      </c>
      <c r="G15" s="114">
        <f>'A.7.DEPR_AMORT'!G27</f>
        <v>4.4999999999999998E-2</v>
      </c>
      <c r="H15" s="114">
        <f>'A.7.DEPR_AMORT'!H27</f>
        <v>4.4999999999999998E-2</v>
      </c>
      <c r="I15" s="114">
        <f>'A.7.DEPR_AMORT'!I27</f>
        <v>4.4999999999999998E-2</v>
      </c>
      <c r="J15" s="114">
        <f>'A.7.DEPR_AMORT'!J27</f>
        <v>4.4999999999999998E-2</v>
      </c>
      <c r="K15" s="114">
        <f>'A.7.DEPR_AMORT'!K27</f>
        <v>4.4999999999999998E-2</v>
      </c>
      <c r="L15" s="114">
        <f>'A.7.DEPR_AMORT'!L27</f>
        <v>4.4999999999999998E-2</v>
      </c>
      <c r="M15" s="114">
        <f>'A.7.DEPR_AMORT'!M27</f>
        <v>4.4999999999999998E-2</v>
      </c>
      <c r="N15" s="114">
        <f>'A.7.DEPR_AMORT'!N27</f>
        <v>4.4999999999999998E-2</v>
      </c>
      <c r="O15" s="114">
        <f>'A.7.DEPR_AMORT'!O27</f>
        <v>4.4999999999999998E-2</v>
      </c>
      <c r="P15" s="114">
        <f>'A.7.DEPR_AMORT'!P27</f>
        <v>4.4999999999999998E-2</v>
      </c>
      <c r="Q15" s="114">
        <f>'A.7.DEPR_AMORT'!Q27</f>
        <v>4.4999999999999998E-2</v>
      </c>
      <c r="R15" s="114">
        <f>'A.7.DEPR_AMORT'!R27</f>
        <v>4.4999999999999998E-2</v>
      </c>
      <c r="S15" s="114">
        <f>'A.7.DEPR_AMORT'!S27</f>
        <v>4.4999999999999998E-2</v>
      </c>
      <c r="T15" s="114">
        <f>'A.7.DEPR_AMORT'!T27</f>
        <v>4.4999999999999998E-2</v>
      </c>
      <c r="U15" s="114">
        <f>'A.7.DEPR_AMORT'!U27</f>
        <v>4.4999999999999998E-2</v>
      </c>
      <c r="V15" s="114">
        <f>'A.7.DEPR_AMORT'!V27</f>
        <v>4.4999999999999998E-2</v>
      </c>
      <c r="W15" s="114">
        <f>'A.7.DEPR_AMORT'!W27</f>
        <v>4.4999999999999998E-2</v>
      </c>
      <c r="X15" s="114">
        <f>'A.7.DEPR_AMORT'!X27</f>
        <v>4.4999999999999998E-2</v>
      </c>
    </row>
    <row r="16" spans="1:24" ht="18" customHeight="1" x14ac:dyDescent="0.2">
      <c r="B16" s="90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2"/>
      <c r="P16" s="632"/>
      <c r="Q16" s="632"/>
      <c r="R16" s="632"/>
      <c r="S16" s="632"/>
      <c r="T16" s="632"/>
      <c r="U16" s="632"/>
      <c r="V16" s="632"/>
      <c r="W16" s="632"/>
      <c r="X16" s="632"/>
    </row>
    <row r="18" spans="2:26" x14ac:dyDescent="0.2">
      <c r="B18" s="91" t="s">
        <v>280</v>
      </c>
      <c r="C18" s="92">
        <f>$C$10</f>
        <v>20</v>
      </c>
      <c r="D18" s="98"/>
      <c r="E18" s="93">
        <f>E$9</f>
        <v>1</v>
      </c>
      <c r="F18" s="93">
        <f t="shared" ref="F18:X18" si="1">F$9</f>
        <v>2</v>
      </c>
      <c r="G18" s="93">
        <f t="shared" si="1"/>
        <v>3</v>
      </c>
      <c r="H18" s="93">
        <f t="shared" si="1"/>
        <v>4</v>
      </c>
      <c r="I18" s="93">
        <f t="shared" si="1"/>
        <v>5</v>
      </c>
      <c r="J18" s="93">
        <f t="shared" si="1"/>
        <v>6</v>
      </c>
      <c r="K18" s="93">
        <f t="shared" si="1"/>
        <v>7</v>
      </c>
      <c r="L18" s="93">
        <f t="shared" si="1"/>
        <v>8</v>
      </c>
      <c r="M18" s="93">
        <f t="shared" si="1"/>
        <v>9</v>
      </c>
      <c r="N18" s="93">
        <f t="shared" si="1"/>
        <v>10</v>
      </c>
      <c r="O18" s="93">
        <f t="shared" si="1"/>
        <v>11</v>
      </c>
      <c r="P18" s="93">
        <f t="shared" si="1"/>
        <v>12</v>
      </c>
      <c r="Q18" s="93">
        <f t="shared" si="1"/>
        <v>13</v>
      </c>
      <c r="R18" s="93">
        <f t="shared" si="1"/>
        <v>14</v>
      </c>
      <c r="S18" s="93">
        <f t="shared" si="1"/>
        <v>15</v>
      </c>
      <c r="T18" s="93">
        <f t="shared" si="1"/>
        <v>16</v>
      </c>
      <c r="U18" s="93">
        <f t="shared" si="1"/>
        <v>17</v>
      </c>
      <c r="V18" s="93">
        <f t="shared" si="1"/>
        <v>18</v>
      </c>
      <c r="W18" s="93">
        <f t="shared" si="1"/>
        <v>19</v>
      </c>
      <c r="X18" s="93">
        <f t="shared" si="1"/>
        <v>20</v>
      </c>
    </row>
    <row r="19" spans="2:26" x14ac:dyDescent="0.2">
      <c r="B19" s="89">
        <f>C10</f>
        <v>20</v>
      </c>
      <c r="C19" s="113">
        <v>0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spans="2:26" x14ac:dyDescent="0.2">
      <c r="B20" s="89">
        <f t="shared" ref="B20:B39" si="2">MIN(C$18,MAX((B$19-C19-1),0))</f>
        <v>19</v>
      </c>
      <c r="C20" s="113">
        <f>$E$9</f>
        <v>1</v>
      </c>
      <c r="D20" s="96">
        <f>SUMIF($E$9:$X$9,$C20,$E$11:$X$11)</f>
        <v>0</v>
      </c>
      <c r="E20" s="95">
        <f>IF(AND(E$18=$B$19,$C20=$B$19),$D20,IF(AND(E$18&gt;$C20,E$18&lt;=($B20+$C20)),$D20/$B20,0)/IF('A.8.FATOR'!E132=0,1,'A.8.FATOR'!E132))</f>
        <v>0</v>
      </c>
      <c r="F20" s="95">
        <f>IF(AND(F$18=$B$19,$C20=$B$19),$D20,IF(AND(F$18&gt;$C20,F$18&lt;=($B20+$C20)),$D20/$B20,0)/IF('A.8.FATOR'!F132=0,1,'A.8.FATOR'!F132))</f>
        <v>0</v>
      </c>
      <c r="G20" s="95">
        <f>IF(AND(G$18=$B$19,$C20=$B$19),$D20,IF(AND(G$18&gt;$C20,G$18&lt;=($B20+$C20)),$D20/$B20,0)/IF('A.8.FATOR'!G132=0,1,'A.8.FATOR'!G132))</f>
        <v>0</v>
      </c>
      <c r="H20" s="95">
        <f>IF(AND(H$18=$B$19,$C20=$B$19),$D20,IF(AND(H$18&gt;$C20,H$18&lt;=($B20+$C20)),$D20/$B20,0)/IF('A.8.FATOR'!H132=0,1,'A.8.FATOR'!H132))</f>
        <v>0</v>
      </c>
      <c r="I20" s="95">
        <f>IF(AND(I$18=$B$19,$C20=$B$19),$D20,IF(AND(I$18&gt;$C20,I$18&lt;=($B20+$C20)),$D20/$B20,0)/IF('A.8.FATOR'!I132=0,1,'A.8.FATOR'!I132))</f>
        <v>0</v>
      </c>
      <c r="J20" s="95">
        <f>IF(AND(J$18=$B$19,$C20=$B$19),$D20,IF(AND(J$18&gt;$C20,J$18&lt;=($B20+$C20)),$D20/$B20,0)/IF('A.8.FATOR'!J132=0,1,'A.8.FATOR'!J132))</f>
        <v>0</v>
      </c>
      <c r="K20" s="95">
        <f>IF(AND(K$18=$B$19,$C20=$B$19),$D20,IF(AND(K$18&gt;$C20,K$18&lt;=($B20+$C20)),$D20/$B20,0)/IF('A.8.FATOR'!K132=0,1,'A.8.FATOR'!K132))</f>
        <v>0</v>
      </c>
      <c r="L20" s="95">
        <f>IF(AND(L$18=$B$19,$C20=$B$19),$D20,IF(AND(L$18&gt;$C20,L$18&lt;=($B20+$C20)),$D20/$B20,0)/IF('A.8.FATOR'!L132=0,1,'A.8.FATOR'!L132))</f>
        <v>0</v>
      </c>
      <c r="M20" s="95">
        <f>IF(AND(M$18=$B$19,$C20=$B$19),$D20,IF(AND(M$18&gt;$C20,M$18&lt;=($B20+$C20)),$D20/$B20,0)/IF('A.8.FATOR'!M132=0,1,'A.8.FATOR'!M132))</f>
        <v>0</v>
      </c>
      <c r="N20" s="95">
        <f>IF(AND(N$18=$B$19,$C20=$B$19),$D20,IF(AND(N$18&gt;$C20,N$18&lt;=($B20+$C20)),$D20/$B20,0)/IF('A.8.FATOR'!N132=0,1,'A.8.FATOR'!N132))</f>
        <v>0</v>
      </c>
      <c r="O20" s="95">
        <f>IF(AND(O$18=$B$19,$C20=$B$19),$D20,IF(AND(O$18&gt;$C20,O$18&lt;=($B20+$C20)),$D20/$B20,0)/IF('A.8.FATOR'!O132=0,1,'A.8.FATOR'!O132))</f>
        <v>0</v>
      </c>
      <c r="P20" s="95">
        <f>IF(AND(P$18=$B$19,$C20=$B$19),$D20,IF(AND(P$18&gt;$C20,P$18&lt;=($B20+$C20)),$D20/$B20,0)/IF('A.8.FATOR'!P132=0,1,'A.8.FATOR'!P132))</f>
        <v>0</v>
      </c>
      <c r="Q20" s="95">
        <f>IF(AND(Q$18=$B$19,$C20=$B$19),$D20,IF(AND(Q$18&gt;$C20,Q$18&lt;=($B20+$C20)),$D20/$B20,0)/IF('A.8.FATOR'!Q132=0,1,'A.8.FATOR'!Q132))</f>
        <v>0</v>
      </c>
      <c r="R20" s="95">
        <f>IF(AND(R$18=$B$19,$C20=$B$19),$D20,IF(AND(R$18&gt;$C20,R$18&lt;=($B20+$C20)),$D20/$B20,0)/IF('A.8.FATOR'!R132=0,1,'A.8.FATOR'!R132))</f>
        <v>0</v>
      </c>
      <c r="S20" s="95">
        <f>IF(AND(S$18=$B$19,$C20=$B$19),$D20,IF(AND(S$18&gt;$C20,S$18&lt;=($B20+$C20)),$D20/$B20,0)/IF('A.8.FATOR'!S132=0,1,'A.8.FATOR'!S132))</f>
        <v>0</v>
      </c>
      <c r="T20" s="95">
        <f>IF(AND(T$18=$B$19,$C20=$B$19),$D20,IF(AND(T$18&gt;$C20,T$18&lt;=($B20+$C20)),$D20/$B20,0)/IF('A.8.FATOR'!T132=0,1,'A.8.FATOR'!T132))</f>
        <v>0</v>
      </c>
      <c r="U20" s="95">
        <f>IF(AND(U$18=$B$19,$C20=$B$19),$D20,IF(AND(U$18&gt;$C20,U$18&lt;=($B20+$C20)),$D20/$B20,0)/IF('A.8.FATOR'!U132=0,1,'A.8.FATOR'!U132))</f>
        <v>0</v>
      </c>
      <c r="V20" s="95">
        <f>IF(AND(V$18=$B$19,$C20=$B$19),$D20,IF(AND(V$18&gt;$C20,V$18&lt;=($B20+$C20)),$D20/$B20,0)/IF('A.8.FATOR'!V132=0,1,'A.8.FATOR'!V132))</f>
        <v>0</v>
      </c>
      <c r="W20" s="95">
        <f>IF(AND(W$18=$B$19,$C20=$B$19),$D20,IF(AND(W$18&gt;$C20,W$18&lt;=($B20+$C20)),$D20/$B20,0)/IF('A.8.FATOR'!W132=0,1,'A.8.FATOR'!W132))</f>
        <v>0</v>
      </c>
      <c r="X20" s="95">
        <f>IF(AND(X$18=$B$19,$C20=$B$19),$D20,IF(AND(X$18&gt;$C20,X$18&lt;=($B20+$C20)),$D20/$B20,0)/IF('A.8.FATOR'!X132=0,1,'A.8.FATOR'!X132))</f>
        <v>0</v>
      </c>
      <c r="Y20" s="84"/>
      <c r="Z20" s="82"/>
    </row>
    <row r="21" spans="2:26" x14ac:dyDescent="0.2">
      <c r="B21" s="89">
        <f t="shared" si="2"/>
        <v>18</v>
      </c>
      <c r="C21" s="113">
        <f>C20+1</f>
        <v>2</v>
      </c>
      <c r="D21" s="96">
        <f t="shared" ref="D21:D39" si="3">SUMIF($E$9:$X$9,$C21,$E$11:$X$11)</f>
        <v>100000.00000000001</v>
      </c>
      <c r="E21" s="95">
        <f>IF(AND(E$18=$B$19,$C21=$B$19),$D21,IF(AND(E$18&gt;$C21,E$18&lt;=($B21+$C21)),$D21/$B21,0)/IF('A.8.FATOR'!E133=0,1,'A.8.FATOR'!E133))</f>
        <v>0</v>
      </c>
      <c r="F21" s="95">
        <f>IF(AND(F$18=$B$19,$C21=$B$19),$D21,IF(AND(F$18&gt;$C21,F$18&lt;=($B21+$C21)),$D21/$B21,0)/IF('A.8.FATOR'!F133=0,1,'A.8.FATOR'!F133))</f>
        <v>0</v>
      </c>
      <c r="G21" s="95">
        <f>IF(AND(G$18=$B$19,$C21=$B$19),$D21,IF(AND(G$18&gt;$C21,G$18&lt;=($B21+$C21)),$D21/$B21,0)/IF('A.8.FATOR'!G133=0,1,'A.8.FATOR'!G133))</f>
        <v>5316.321105794791</v>
      </c>
      <c r="H21" s="95">
        <f>IF(AND(H$18=$B$19,$C21=$B$19),$D21,IF(AND(H$18&gt;$C21,H$18&lt;=($B21+$C21)),$D21/$B21,0)/IF('A.8.FATOR'!H133=0,1,'A.8.FATOR'!H133))</f>
        <v>5087.5050875050883</v>
      </c>
      <c r="I21" s="95">
        <f>IF(AND(I$18=$B$19,$C21=$B$19),$D21,IF(AND(I$18&gt;$C21,I$18&lt;=($B21+$C21)),$D21/$B21,0)/IF('A.8.FATOR'!I133=0,1,'A.8.FATOR'!I133))</f>
        <v>4868.5965783503252</v>
      </c>
      <c r="J21" s="95">
        <f>IF(AND(J$18=$B$19,$C21=$B$19),$D21,IF(AND(J$18&gt;$C21,J$18&lt;=($B21+$C21)),$D21/$B21,0)/IF('A.8.FATOR'!J133=0,1,'A.8.FATOR'!J133))</f>
        <v>4659.1375004659149</v>
      </c>
      <c r="K21" s="95">
        <f>IF(AND(K$18=$B$19,$C21=$B$19),$D21,IF(AND(K$18&gt;$C21,K$18&lt;=($B21+$C21)),$D21/$B21,0)/IF('A.8.FATOR'!K133=0,1,'A.8.FATOR'!K133))</f>
        <v>4458.3545105172589</v>
      </c>
      <c r="L21" s="95">
        <f>IF(AND(L$18=$B$19,$C21=$B$19),$D21,IF(AND(L$18&gt;$C21,L$18&lt;=($B21+$C21)),$D21/$B21,0)/IF('A.8.FATOR'!L133=0,1,'A.8.FATOR'!L133))</f>
        <v>4266.2844075837475</v>
      </c>
      <c r="M21" s="95">
        <f>IF(AND(M$18=$B$19,$C21=$B$19),$D21,IF(AND(M$18&gt;$C21,M$18&lt;=($B21+$C21)),$D21/$B21,0)/IF('A.8.FATOR'!M133=0,1,'A.8.FATOR'!M133))</f>
        <v>4082.5658109608735</v>
      </c>
      <c r="N21" s="95">
        <f>IF(AND(N$18=$B$19,$C21=$B$19),$D21,IF(AND(N$18&gt;$C21,N$18&lt;=($B21+$C21)),$D21/$B21,0)/IF('A.8.FATOR'!N133=0,1,'A.8.FATOR'!N133))</f>
        <v>3906.860446944836</v>
      </c>
      <c r="O21" s="95">
        <f>IF(AND(O$18=$B$19,$C21=$B$19),$D21,IF(AND(O$18&gt;$C21,O$18&lt;=($B21+$C21)),$D21/$B21,0)/IF('A.8.FATOR'!O133=0,1,'A.8.FATOR'!O133))</f>
        <v>3738.5972783011821</v>
      </c>
      <c r="P21" s="95">
        <f>IF(AND(P$18=$B$19,$C21=$B$19),$D21,IF(AND(P$18&gt;$C21,P$18&lt;=($B21+$C21)),$D21/$B21,0)/IF('A.8.FATOR'!P133=0,1,'A.8.FATOR'!P133))</f>
        <v>3577.5359363484813</v>
      </c>
      <c r="Q21" s="95">
        <f>IF(AND(Q$18=$B$19,$C21=$B$19),$D21,IF(AND(Q$18&gt;$C21,Q$18&lt;=($B21+$C21)),$D21/$B21,0)/IF('A.8.FATOR'!Q133=0,1,'A.8.FATOR'!Q133))</f>
        <v>3423.4382274806239</v>
      </c>
      <c r="R21" s="95">
        <f>IF(AND(R$18=$B$19,$C21=$B$19),$D21,IF(AND(R$18&gt;$C21,R$18&lt;=($B21+$C21)),$D21/$B21,0)/IF('A.8.FATOR'!R133=0,1,'A.8.FATOR'!R133))</f>
        <v>3276.0676704538014</v>
      </c>
      <c r="S21" s="95">
        <f>IF(AND(S$18=$B$19,$C21=$B$19),$D21,IF(AND(S$18&gt;$C21,S$18&lt;=($B21+$C21)),$D21/$B21,0)/IF('A.8.FATOR'!S133=0,1,'A.8.FATOR'!S133))</f>
        <v>3135.0124459994113</v>
      </c>
      <c r="T21" s="95">
        <f>IF(AND(T$18=$B$19,$C21=$B$19),$D21,IF(AND(T$18&gt;$C21,T$18&lt;=($B21+$C21)),$D21/$B21,0)/IF('A.8.FATOR'!T133=0,1,'A.8.FATOR'!T133))</f>
        <v>3000.0840023520664</v>
      </c>
      <c r="U21" s="95">
        <f>IF(AND(U$18=$B$19,$C21=$B$19),$D21,IF(AND(U$18&gt;$C21,U$18&lt;=($B21+$C21)),$D21/$B21,0)/IF('A.8.FATOR'!U133=0,1,'A.8.FATOR'!U133))</f>
        <v>2870.9397734254335</v>
      </c>
      <c r="V21" s="95">
        <f>IF(AND(V$18=$B$19,$C21=$B$19),$D21,IF(AND(V$18&gt;$C21,V$18&lt;=($B21+$C21)),$D21/$B21,0)/IF('A.8.FATOR'!V133=0,1,'A.8.FATOR'!V133))</f>
        <v>2747.2829371751341</v>
      </c>
      <c r="W21" s="95">
        <f>IF(AND(W$18=$B$19,$C21=$B$19),$D21,IF(AND(W$18&gt;$C21,W$18&lt;=($B21+$C21)),$D21/$B21,0)/IF('A.8.FATOR'!W133=0,1,'A.8.FATOR'!W133))</f>
        <v>2628.9776431741229</v>
      </c>
      <c r="X21" s="95">
        <f>IF(AND(X$18=$B$19,$C21=$B$19),$D21,IF(AND(X$18&gt;$C21,X$18&lt;=($B21+$C21)),$D21/$B21,0)/IF('A.8.FATOR'!X133=0,1,'A.8.FATOR'!X133))</f>
        <v>2515.7612441948813</v>
      </c>
      <c r="Y21" s="84"/>
      <c r="Z21" s="82"/>
    </row>
    <row r="22" spans="2:26" x14ac:dyDescent="0.2">
      <c r="B22" s="89">
        <f t="shared" si="2"/>
        <v>17</v>
      </c>
      <c r="C22" s="113">
        <f t="shared" ref="C22:C39" si="4">C21+1</f>
        <v>3</v>
      </c>
      <c r="D22" s="96">
        <f t="shared" si="3"/>
        <v>0</v>
      </c>
      <c r="E22" s="95">
        <f>IF(AND(E$18=$B$19,$C22=$B$19),$D22,IF(AND(E$18&gt;$C22,E$18&lt;=($B22+$C22)),$D22/$B22,0)/IF('A.8.FATOR'!E134=0,1,'A.8.FATOR'!E134))</f>
        <v>0</v>
      </c>
      <c r="F22" s="95">
        <f>IF(AND(F$18=$B$19,$C22=$B$19),$D22,IF(AND(F$18&gt;$C22,F$18&lt;=($B22+$C22)),$D22/$B22,0)/IF('A.8.FATOR'!F134=0,1,'A.8.FATOR'!F134))</f>
        <v>0</v>
      </c>
      <c r="G22" s="95">
        <f>IF(AND(G$18=$B$19,$C22=$B$19),$D22,IF(AND(G$18&gt;$C22,G$18&lt;=($B22+$C22)),$D22/$B22,0)/IF('A.8.FATOR'!G134=0,1,'A.8.FATOR'!G134))</f>
        <v>0</v>
      </c>
      <c r="H22" s="95">
        <f>IF(AND(H$18=$B$19,$C22=$B$19),$D22,IF(AND(H$18&gt;$C22,H$18&lt;=($B22+$C22)),$D22/$B22,0)/IF('A.8.FATOR'!H134=0,1,'A.8.FATOR'!H134))</f>
        <v>0</v>
      </c>
      <c r="I22" s="95">
        <f>IF(AND(I$18=$B$19,$C22=$B$19),$D22,IF(AND(I$18&gt;$C22,I$18&lt;=($B22+$C22)),$D22/$B22,0)/IF('A.8.FATOR'!I134=0,1,'A.8.FATOR'!I134))</f>
        <v>0</v>
      </c>
      <c r="J22" s="95">
        <f>IF(AND(J$18=$B$19,$C22=$B$19),$D22,IF(AND(J$18&gt;$C22,J$18&lt;=($B22+$C22)),$D22/$B22,0)/IF('A.8.FATOR'!J134=0,1,'A.8.FATOR'!J134))</f>
        <v>0</v>
      </c>
      <c r="K22" s="95">
        <f>IF(AND(K$18=$B$19,$C22=$B$19),$D22,IF(AND(K$18&gt;$C22,K$18&lt;=($B22+$C22)),$D22/$B22,0)/IF('A.8.FATOR'!K134=0,1,'A.8.FATOR'!K134))</f>
        <v>0</v>
      </c>
      <c r="L22" s="95">
        <f>IF(AND(L$18=$B$19,$C22=$B$19),$D22,IF(AND(L$18&gt;$C22,L$18&lt;=($B22+$C22)),$D22/$B22,0)/IF('A.8.FATOR'!L134=0,1,'A.8.FATOR'!L134))</f>
        <v>0</v>
      </c>
      <c r="M22" s="95">
        <f>IF(AND(M$18=$B$19,$C22=$B$19),$D22,IF(AND(M$18&gt;$C22,M$18&lt;=($B22+$C22)),$D22/$B22,0)/IF('A.8.FATOR'!M134=0,1,'A.8.FATOR'!M134))</f>
        <v>0</v>
      </c>
      <c r="N22" s="95">
        <f>IF(AND(N$18=$B$19,$C22=$B$19),$D22,IF(AND(N$18&gt;$C22,N$18&lt;=($B22+$C22)),$D22/$B22,0)/IF('A.8.FATOR'!N134=0,1,'A.8.FATOR'!N134))</f>
        <v>0</v>
      </c>
      <c r="O22" s="95">
        <f>IF(AND(O$18=$B$19,$C22=$B$19),$D22,IF(AND(O$18&gt;$C22,O$18&lt;=($B22+$C22)),$D22/$B22,0)/IF('A.8.FATOR'!O134=0,1,'A.8.FATOR'!O134))</f>
        <v>0</v>
      </c>
      <c r="P22" s="95">
        <f>IF(AND(P$18=$B$19,$C22=$B$19),$D22,IF(AND(P$18&gt;$C22,P$18&lt;=($B22+$C22)),$D22/$B22,0)/IF('A.8.FATOR'!P134=0,1,'A.8.FATOR'!P134))</f>
        <v>0</v>
      </c>
      <c r="Q22" s="95">
        <f>IF(AND(Q$18=$B$19,$C22=$B$19),$D22,IF(AND(Q$18&gt;$C22,Q$18&lt;=($B22+$C22)),$D22/$B22,0)/IF('A.8.FATOR'!Q134=0,1,'A.8.FATOR'!Q134))</f>
        <v>0</v>
      </c>
      <c r="R22" s="95">
        <f>IF(AND(R$18=$B$19,$C22=$B$19),$D22,IF(AND(R$18&gt;$C22,R$18&lt;=($B22+$C22)),$D22/$B22,0)/IF('A.8.FATOR'!R134=0,1,'A.8.FATOR'!R134))</f>
        <v>0</v>
      </c>
      <c r="S22" s="95">
        <f>IF(AND(S$18=$B$19,$C22=$B$19),$D22,IF(AND(S$18&gt;$C22,S$18&lt;=($B22+$C22)),$D22/$B22,0)/IF('A.8.FATOR'!S134=0,1,'A.8.FATOR'!S134))</f>
        <v>0</v>
      </c>
      <c r="T22" s="95">
        <f>IF(AND(T$18=$B$19,$C22=$B$19),$D22,IF(AND(T$18&gt;$C22,T$18&lt;=($B22+$C22)),$D22/$B22,0)/IF('A.8.FATOR'!T134=0,1,'A.8.FATOR'!T134))</f>
        <v>0</v>
      </c>
      <c r="U22" s="95">
        <f>IF(AND(U$18=$B$19,$C22=$B$19),$D22,IF(AND(U$18&gt;$C22,U$18&lt;=($B22+$C22)),$D22/$B22,0)/IF('A.8.FATOR'!U134=0,1,'A.8.FATOR'!U134))</f>
        <v>0</v>
      </c>
      <c r="V22" s="95">
        <f>IF(AND(V$18=$B$19,$C22=$B$19),$D22,IF(AND(V$18&gt;$C22,V$18&lt;=($B22+$C22)),$D22/$B22,0)/IF('A.8.FATOR'!V134=0,1,'A.8.FATOR'!V134))</f>
        <v>0</v>
      </c>
      <c r="W22" s="95">
        <f>IF(AND(W$18=$B$19,$C22=$B$19),$D22,IF(AND(W$18&gt;$C22,W$18&lt;=($B22+$C22)),$D22/$B22,0)/IF('A.8.FATOR'!W134=0,1,'A.8.FATOR'!W134))</f>
        <v>0</v>
      </c>
      <c r="X22" s="95">
        <f>IF(AND(X$18=$B$19,$C22=$B$19),$D22,IF(AND(X$18&gt;$C22,X$18&lt;=($B22+$C22)),$D22/$B22,0)/IF('A.8.FATOR'!X134=0,1,'A.8.FATOR'!X134))</f>
        <v>0</v>
      </c>
      <c r="Y22" s="84"/>
      <c r="Z22" s="82"/>
    </row>
    <row r="23" spans="2:26" x14ac:dyDescent="0.2">
      <c r="B23" s="89">
        <f t="shared" si="2"/>
        <v>16</v>
      </c>
      <c r="C23" s="113">
        <f t="shared" si="4"/>
        <v>4</v>
      </c>
      <c r="D23" s="96">
        <f t="shared" si="3"/>
        <v>0</v>
      </c>
      <c r="E23" s="95">
        <f>IF(AND(E$18=$B$19,$C23=$B$19),$D23,IF(AND(E$18&gt;$C23,E$18&lt;=($B23+$C23)),$D23/$B23,0)/IF('A.8.FATOR'!E135=0,1,'A.8.FATOR'!E135))</f>
        <v>0</v>
      </c>
      <c r="F23" s="95">
        <f>IF(AND(F$18=$B$19,$C23=$B$19),$D23,IF(AND(F$18&gt;$C23,F$18&lt;=($B23+$C23)),$D23/$B23,0)/IF('A.8.FATOR'!F135=0,1,'A.8.FATOR'!F135))</f>
        <v>0</v>
      </c>
      <c r="G23" s="95">
        <f>IF(AND(G$18=$B$19,$C23=$B$19),$D23,IF(AND(G$18&gt;$C23,G$18&lt;=($B23+$C23)),$D23/$B23,0)/IF('A.8.FATOR'!G135=0,1,'A.8.FATOR'!G135))</f>
        <v>0</v>
      </c>
      <c r="H23" s="95">
        <f>IF(AND(H$18=$B$19,$C23=$B$19),$D23,IF(AND(H$18&gt;$C23,H$18&lt;=($B23+$C23)),$D23/$B23,0)/IF('A.8.FATOR'!H135=0,1,'A.8.FATOR'!H135))</f>
        <v>0</v>
      </c>
      <c r="I23" s="95">
        <f>IF(AND(I$18=$B$19,$C23=$B$19),$D23,IF(AND(I$18&gt;$C23,I$18&lt;=($B23+$C23)),$D23/$B23,0)/IF('A.8.FATOR'!I135=0,1,'A.8.FATOR'!I135))</f>
        <v>0</v>
      </c>
      <c r="J23" s="95">
        <f>IF(AND(J$18=$B$19,$C23=$B$19),$D23,IF(AND(J$18&gt;$C23,J$18&lt;=($B23+$C23)),$D23/$B23,0)/IF('A.8.FATOR'!J135=0,1,'A.8.FATOR'!J135))</f>
        <v>0</v>
      </c>
      <c r="K23" s="95">
        <f>IF(AND(K$18=$B$19,$C23=$B$19),$D23,IF(AND(K$18&gt;$C23,K$18&lt;=($B23+$C23)),$D23/$B23,0)/IF('A.8.FATOR'!K135=0,1,'A.8.FATOR'!K135))</f>
        <v>0</v>
      </c>
      <c r="L23" s="95">
        <f>IF(AND(L$18=$B$19,$C23=$B$19),$D23,IF(AND(L$18&gt;$C23,L$18&lt;=($B23+$C23)),$D23/$B23,0)/IF('A.8.FATOR'!L135=0,1,'A.8.FATOR'!L135))</f>
        <v>0</v>
      </c>
      <c r="M23" s="95">
        <f>IF(AND(M$18=$B$19,$C23=$B$19),$D23,IF(AND(M$18&gt;$C23,M$18&lt;=($B23+$C23)),$D23/$B23,0)/IF('A.8.FATOR'!M135=0,1,'A.8.FATOR'!M135))</f>
        <v>0</v>
      </c>
      <c r="N23" s="95">
        <f>IF(AND(N$18=$B$19,$C23=$B$19),$D23,IF(AND(N$18&gt;$C23,N$18&lt;=($B23+$C23)),$D23/$B23,0)/IF('A.8.FATOR'!N135=0,1,'A.8.FATOR'!N135))</f>
        <v>0</v>
      </c>
      <c r="O23" s="95">
        <f>IF(AND(O$18=$B$19,$C23=$B$19),$D23,IF(AND(O$18&gt;$C23,O$18&lt;=($B23+$C23)),$D23/$B23,0)/IF('A.8.FATOR'!O135=0,1,'A.8.FATOR'!O135))</f>
        <v>0</v>
      </c>
      <c r="P23" s="95">
        <f>IF(AND(P$18=$B$19,$C23=$B$19),$D23,IF(AND(P$18&gt;$C23,P$18&lt;=($B23+$C23)),$D23/$B23,0)/IF('A.8.FATOR'!P135=0,1,'A.8.FATOR'!P135))</f>
        <v>0</v>
      </c>
      <c r="Q23" s="95">
        <f>IF(AND(Q$18=$B$19,$C23=$B$19),$D23,IF(AND(Q$18&gt;$C23,Q$18&lt;=($B23+$C23)),$D23/$B23,0)/IF('A.8.FATOR'!Q135=0,1,'A.8.FATOR'!Q135))</f>
        <v>0</v>
      </c>
      <c r="R23" s="95">
        <f>IF(AND(R$18=$B$19,$C23=$B$19),$D23,IF(AND(R$18&gt;$C23,R$18&lt;=($B23+$C23)),$D23/$B23,0)/IF('A.8.FATOR'!R135=0,1,'A.8.FATOR'!R135))</f>
        <v>0</v>
      </c>
      <c r="S23" s="95">
        <f>IF(AND(S$18=$B$19,$C23=$B$19),$D23,IF(AND(S$18&gt;$C23,S$18&lt;=($B23+$C23)),$D23/$B23,0)/IF('A.8.FATOR'!S135=0,1,'A.8.FATOR'!S135))</f>
        <v>0</v>
      </c>
      <c r="T23" s="95">
        <f>IF(AND(T$18=$B$19,$C23=$B$19),$D23,IF(AND(T$18&gt;$C23,T$18&lt;=($B23+$C23)),$D23/$B23,0)/IF('A.8.FATOR'!T135=0,1,'A.8.FATOR'!T135))</f>
        <v>0</v>
      </c>
      <c r="U23" s="95">
        <f>IF(AND(U$18=$B$19,$C23=$B$19),$D23,IF(AND(U$18&gt;$C23,U$18&lt;=($B23+$C23)),$D23/$B23,0)/IF('A.8.FATOR'!U135=0,1,'A.8.FATOR'!U135))</f>
        <v>0</v>
      </c>
      <c r="V23" s="95">
        <f>IF(AND(V$18=$B$19,$C23=$B$19),$D23,IF(AND(V$18&gt;$C23,V$18&lt;=($B23+$C23)),$D23/$B23,0)/IF('A.8.FATOR'!V135=0,1,'A.8.FATOR'!V135))</f>
        <v>0</v>
      </c>
      <c r="W23" s="95">
        <f>IF(AND(W$18=$B$19,$C23=$B$19),$D23,IF(AND(W$18&gt;$C23,W$18&lt;=($B23+$C23)),$D23/$B23,0)/IF('A.8.FATOR'!W135=0,1,'A.8.FATOR'!W135))</f>
        <v>0</v>
      </c>
      <c r="X23" s="95">
        <f>IF(AND(X$18=$B$19,$C23=$B$19),$D23,IF(AND(X$18&gt;$C23,X$18&lt;=($B23+$C23)),$D23/$B23,0)/IF('A.8.FATOR'!X135=0,1,'A.8.FATOR'!X135))</f>
        <v>0</v>
      </c>
      <c r="Y23" s="84"/>
      <c r="Z23" s="82"/>
    </row>
    <row r="24" spans="2:26" x14ac:dyDescent="0.2">
      <c r="B24" s="89">
        <f t="shared" si="2"/>
        <v>15</v>
      </c>
      <c r="C24" s="113">
        <f t="shared" si="4"/>
        <v>5</v>
      </c>
      <c r="D24" s="96">
        <f t="shared" si="3"/>
        <v>0</v>
      </c>
      <c r="E24" s="95">
        <f>IF(AND(E$18=$B$19,$C24=$B$19),$D24,IF(AND(E$18&gt;$C24,E$18&lt;=($B24+$C24)),$D24/$B24,0)/IF('A.8.FATOR'!E136=0,1,'A.8.FATOR'!E136))</f>
        <v>0</v>
      </c>
      <c r="F24" s="95">
        <f>IF(AND(F$18=$B$19,$C24=$B$19),$D24,IF(AND(F$18&gt;$C24,F$18&lt;=($B24+$C24)),$D24/$B24,0)/IF('A.8.FATOR'!F136=0,1,'A.8.FATOR'!F136))</f>
        <v>0</v>
      </c>
      <c r="G24" s="95">
        <f>IF(AND(G$18=$B$19,$C24=$B$19),$D24,IF(AND(G$18&gt;$C24,G$18&lt;=($B24+$C24)),$D24/$B24,0)/IF('A.8.FATOR'!G136=0,1,'A.8.FATOR'!G136))</f>
        <v>0</v>
      </c>
      <c r="H24" s="95">
        <f>IF(AND(H$18=$B$19,$C24=$B$19),$D24,IF(AND(H$18&gt;$C24,H$18&lt;=($B24+$C24)),$D24/$B24,0)/IF('A.8.FATOR'!H136=0,1,'A.8.FATOR'!H136))</f>
        <v>0</v>
      </c>
      <c r="I24" s="95">
        <f>IF(AND(I$18=$B$19,$C24=$B$19),$D24,IF(AND(I$18&gt;$C24,I$18&lt;=($B24+$C24)),$D24/$B24,0)/IF('A.8.FATOR'!I136=0,1,'A.8.FATOR'!I136))</f>
        <v>0</v>
      </c>
      <c r="J24" s="95">
        <f>IF(AND(J$18=$B$19,$C24=$B$19),$D24,IF(AND(J$18&gt;$C24,J$18&lt;=($B24+$C24)),$D24/$B24,0)/IF('A.8.FATOR'!J136=0,1,'A.8.FATOR'!J136))</f>
        <v>0</v>
      </c>
      <c r="K24" s="95">
        <f>IF(AND(K$18=$B$19,$C24=$B$19),$D24,IF(AND(K$18&gt;$C24,K$18&lt;=($B24+$C24)),$D24/$B24,0)/IF('A.8.FATOR'!K136=0,1,'A.8.FATOR'!K136))</f>
        <v>0</v>
      </c>
      <c r="L24" s="95">
        <f>IF(AND(L$18=$B$19,$C24=$B$19),$D24,IF(AND(L$18&gt;$C24,L$18&lt;=($B24+$C24)),$D24/$B24,0)/IF('A.8.FATOR'!L136=0,1,'A.8.FATOR'!L136))</f>
        <v>0</v>
      </c>
      <c r="M24" s="95">
        <f>IF(AND(M$18=$B$19,$C24=$B$19),$D24,IF(AND(M$18&gt;$C24,M$18&lt;=($B24+$C24)),$D24/$B24,0)/IF('A.8.FATOR'!M136=0,1,'A.8.FATOR'!M136))</f>
        <v>0</v>
      </c>
      <c r="N24" s="95">
        <f>IF(AND(N$18=$B$19,$C24=$B$19),$D24,IF(AND(N$18&gt;$C24,N$18&lt;=($B24+$C24)),$D24/$B24,0)/IF('A.8.FATOR'!N136=0,1,'A.8.FATOR'!N136))</f>
        <v>0</v>
      </c>
      <c r="O24" s="95">
        <f>IF(AND(O$18=$B$19,$C24=$B$19),$D24,IF(AND(O$18&gt;$C24,O$18&lt;=($B24+$C24)),$D24/$B24,0)/IF('A.8.FATOR'!O136=0,1,'A.8.FATOR'!O136))</f>
        <v>0</v>
      </c>
      <c r="P24" s="95">
        <f>IF(AND(P$18=$B$19,$C24=$B$19),$D24,IF(AND(P$18&gt;$C24,P$18&lt;=($B24+$C24)),$D24/$B24,0)/IF('A.8.FATOR'!P136=0,1,'A.8.FATOR'!P136))</f>
        <v>0</v>
      </c>
      <c r="Q24" s="95">
        <f>IF(AND(Q$18=$B$19,$C24=$B$19),$D24,IF(AND(Q$18&gt;$C24,Q$18&lt;=($B24+$C24)),$D24/$B24,0)/IF('A.8.FATOR'!Q136=0,1,'A.8.FATOR'!Q136))</f>
        <v>0</v>
      </c>
      <c r="R24" s="95">
        <f>IF(AND(R$18=$B$19,$C24=$B$19),$D24,IF(AND(R$18&gt;$C24,R$18&lt;=($B24+$C24)),$D24/$B24,0)/IF('A.8.FATOR'!R136=0,1,'A.8.FATOR'!R136))</f>
        <v>0</v>
      </c>
      <c r="S24" s="95">
        <f>IF(AND(S$18=$B$19,$C24=$B$19),$D24,IF(AND(S$18&gt;$C24,S$18&lt;=($B24+$C24)),$D24/$B24,0)/IF('A.8.FATOR'!S136=0,1,'A.8.FATOR'!S136))</f>
        <v>0</v>
      </c>
      <c r="T24" s="95">
        <f>IF(AND(T$18=$B$19,$C24=$B$19),$D24,IF(AND(T$18&gt;$C24,T$18&lt;=($B24+$C24)),$D24/$B24,0)/IF('A.8.FATOR'!T136=0,1,'A.8.FATOR'!T136))</f>
        <v>0</v>
      </c>
      <c r="U24" s="95">
        <f>IF(AND(U$18=$B$19,$C24=$B$19),$D24,IF(AND(U$18&gt;$C24,U$18&lt;=($B24+$C24)),$D24/$B24,0)/IF('A.8.FATOR'!U136=0,1,'A.8.FATOR'!U136))</f>
        <v>0</v>
      </c>
      <c r="V24" s="95">
        <f>IF(AND(V$18=$B$19,$C24=$B$19),$D24,IF(AND(V$18&gt;$C24,V$18&lt;=($B24+$C24)),$D24/$B24,0)/IF('A.8.FATOR'!V136=0,1,'A.8.FATOR'!V136))</f>
        <v>0</v>
      </c>
      <c r="W24" s="95">
        <f>IF(AND(W$18=$B$19,$C24=$B$19),$D24,IF(AND(W$18&gt;$C24,W$18&lt;=($B24+$C24)),$D24/$B24,0)/IF('A.8.FATOR'!W136=0,1,'A.8.FATOR'!W136))</f>
        <v>0</v>
      </c>
      <c r="X24" s="95">
        <f>IF(AND(X$18=$B$19,$C24=$B$19),$D24,IF(AND(X$18&gt;$C24,X$18&lt;=($B24+$C24)),$D24/$B24,0)/IF('A.8.FATOR'!X136=0,1,'A.8.FATOR'!X136))</f>
        <v>0</v>
      </c>
      <c r="Y24" s="84"/>
      <c r="Z24" s="82"/>
    </row>
    <row r="25" spans="2:26" x14ac:dyDescent="0.2">
      <c r="B25" s="89">
        <f t="shared" si="2"/>
        <v>14</v>
      </c>
      <c r="C25" s="113">
        <f t="shared" si="4"/>
        <v>6</v>
      </c>
      <c r="D25" s="96">
        <f t="shared" si="3"/>
        <v>0</v>
      </c>
      <c r="E25" s="95">
        <f>IF(AND(E$18=$B$19,$C25=$B$19),$D25,IF(AND(E$18&gt;$C25,E$18&lt;=($B25+$C25)),$D25/$B25,0)/IF('A.8.FATOR'!E137=0,1,'A.8.FATOR'!E137))</f>
        <v>0</v>
      </c>
      <c r="F25" s="95">
        <f>IF(AND(F$18=$B$19,$C25=$B$19),$D25,IF(AND(F$18&gt;$C25,F$18&lt;=($B25+$C25)),$D25/$B25,0)/IF('A.8.FATOR'!F137=0,1,'A.8.FATOR'!F137))</f>
        <v>0</v>
      </c>
      <c r="G25" s="95">
        <f>IF(AND(G$18=$B$19,$C25=$B$19),$D25,IF(AND(G$18&gt;$C25,G$18&lt;=($B25+$C25)),$D25/$B25,0)/IF('A.8.FATOR'!G137=0,1,'A.8.FATOR'!G137))</f>
        <v>0</v>
      </c>
      <c r="H25" s="95">
        <f>IF(AND(H$18=$B$19,$C25=$B$19),$D25,IF(AND(H$18&gt;$C25,H$18&lt;=($B25+$C25)),$D25/$B25,0)/IF('A.8.FATOR'!H137=0,1,'A.8.FATOR'!H137))</f>
        <v>0</v>
      </c>
      <c r="I25" s="95">
        <f>IF(AND(I$18=$B$19,$C25=$B$19),$D25,IF(AND(I$18&gt;$C25,I$18&lt;=($B25+$C25)),$D25/$B25,0)/IF('A.8.FATOR'!I137=0,1,'A.8.FATOR'!I137))</f>
        <v>0</v>
      </c>
      <c r="J25" s="95">
        <f>IF(AND(J$18=$B$19,$C25=$B$19),$D25,IF(AND(J$18&gt;$C25,J$18&lt;=($B25+$C25)),$D25/$B25,0)/IF('A.8.FATOR'!J137=0,1,'A.8.FATOR'!J137))</f>
        <v>0</v>
      </c>
      <c r="K25" s="95">
        <f>IF(AND(K$18=$B$19,$C25=$B$19),$D25,IF(AND(K$18&gt;$C25,K$18&lt;=($B25+$C25)),$D25/$B25,0)/IF('A.8.FATOR'!K137=0,1,'A.8.FATOR'!K137))</f>
        <v>0</v>
      </c>
      <c r="L25" s="95">
        <f>IF(AND(L$18=$B$19,$C25=$B$19),$D25,IF(AND(L$18&gt;$C25,L$18&lt;=($B25+$C25)),$D25/$B25,0)/IF('A.8.FATOR'!L137=0,1,'A.8.FATOR'!L137))</f>
        <v>0</v>
      </c>
      <c r="M25" s="95">
        <f>IF(AND(M$18=$B$19,$C25=$B$19),$D25,IF(AND(M$18&gt;$C25,M$18&lt;=($B25+$C25)),$D25/$B25,0)/IF('A.8.FATOR'!M137=0,1,'A.8.FATOR'!M137))</f>
        <v>0</v>
      </c>
      <c r="N25" s="95">
        <f>IF(AND(N$18=$B$19,$C25=$B$19),$D25,IF(AND(N$18&gt;$C25,N$18&lt;=($B25+$C25)),$D25/$B25,0)/IF('A.8.FATOR'!N137=0,1,'A.8.FATOR'!N137))</f>
        <v>0</v>
      </c>
      <c r="O25" s="95">
        <f>IF(AND(O$18=$B$19,$C25=$B$19),$D25,IF(AND(O$18&gt;$C25,O$18&lt;=($B25+$C25)),$D25/$B25,0)/IF('A.8.FATOR'!O137=0,1,'A.8.FATOR'!O137))</f>
        <v>0</v>
      </c>
      <c r="P25" s="95">
        <f>IF(AND(P$18=$B$19,$C25=$B$19),$D25,IF(AND(P$18&gt;$C25,P$18&lt;=($B25+$C25)),$D25/$B25,0)/IF('A.8.FATOR'!P137=0,1,'A.8.FATOR'!P137))</f>
        <v>0</v>
      </c>
      <c r="Q25" s="95">
        <f>IF(AND(Q$18=$B$19,$C25=$B$19),$D25,IF(AND(Q$18&gt;$C25,Q$18&lt;=($B25+$C25)),$D25/$B25,0)/IF('A.8.FATOR'!Q137=0,1,'A.8.FATOR'!Q137))</f>
        <v>0</v>
      </c>
      <c r="R25" s="95">
        <f>IF(AND(R$18=$B$19,$C25=$B$19),$D25,IF(AND(R$18&gt;$C25,R$18&lt;=($B25+$C25)),$D25/$B25,0)/IF('A.8.FATOR'!R137=0,1,'A.8.FATOR'!R137))</f>
        <v>0</v>
      </c>
      <c r="S25" s="95">
        <f>IF(AND(S$18=$B$19,$C25=$B$19),$D25,IF(AND(S$18&gt;$C25,S$18&lt;=($B25+$C25)),$D25/$B25,0)/IF('A.8.FATOR'!S137=0,1,'A.8.FATOR'!S137))</f>
        <v>0</v>
      </c>
      <c r="T25" s="95">
        <f>IF(AND(T$18=$B$19,$C25=$B$19),$D25,IF(AND(T$18&gt;$C25,T$18&lt;=($B25+$C25)),$D25/$B25,0)/IF('A.8.FATOR'!T137=0,1,'A.8.FATOR'!T137))</f>
        <v>0</v>
      </c>
      <c r="U25" s="95">
        <f>IF(AND(U$18=$B$19,$C25=$B$19),$D25,IF(AND(U$18&gt;$C25,U$18&lt;=($B25+$C25)),$D25/$B25,0)/IF('A.8.FATOR'!U137=0,1,'A.8.FATOR'!U137))</f>
        <v>0</v>
      </c>
      <c r="V25" s="95">
        <f>IF(AND(V$18=$B$19,$C25=$B$19),$D25,IF(AND(V$18&gt;$C25,V$18&lt;=($B25+$C25)),$D25/$B25,0)/IF('A.8.FATOR'!V137=0,1,'A.8.FATOR'!V137))</f>
        <v>0</v>
      </c>
      <c r="W25" s="95">
        <f>IF(AND(W$18=$B$19,$C25=$B$19),$D25,IF(AND(W$18&gt;$C25,W$18&lt;=($B25+$C25)),$D25/$B25,0)/IF('A.8.FATOR'!W137=0,1,'A.8.FATOR'!W137))</f>
        <v>0</v>
      </c>
      <c r="X25" s="95">
        <f>IF(AND(X$18=$B$19,$C25=$B$19),$D25,IF(AND(X$18&gt;$C25,X$18&lt;=($B25+$C25)),$D25/$B25,0)/IF('A.8.FATOR'!X137=0,1,'A.8.FATOR'!X137))</f>
        <v>0</v>
      </c>
      <c r="Y25" s="84"/>
      <c r="Z25" s="82"/>
    </row>
    <row r="26" spans="2:26" x14ac:dyDescent="0.2">
      <c r="B26" s="89">
        <f t="shared" si="2"/>
        <v>13</v>
      </c>
      <c r="C26" s="113">
        <f t="shared" si="4"/>
        <v>7</v>
      </c>
      <c r="D26" s="96">
        <f t="shared" si="3"/>
        <v>0</v>
      </c>
      <c r="E26" s="95">
        <f>IF(AND(E$18=$B$19,$C26=$B$19),$D26,IF(AND(E$18&gt;$C26,E$18&lt;=($B26+$C26)),$D26/$B26,0)/IF('A.8.FATOR'!E138=0,1,'A.8.FATOR'!E138))</f>
        <v>0</v>
      </c>
      <c r="F26" s="95">
        <f>IF(AND(F$18=$B$19,$C26=$B$19),$D26,IF(AND(F$18&gt;$C26,F$18&lt;=($B26+$C26)),$D26/$B26,0)/IF('A.8.FATOR'!F138=0,1,'A.8.FATOR'!F138))</f>
        <v>0</v>
      </c>
      <c r="G26" s="95">
        <f>IF(AND(G$18=$B$19,$C26=$B$19),$D26,IF(AND(G$18&gt;$C26,G$18&lt;=($B26+$C26)),$D26/$B26,0)/IF('A.8.FATOR'!G138=0,1,'A.8.FATOR'!G138))</f>
        <v>0</v>
      </c>
      <c r="H26" s="95">
        <f>IF(AND(H$18=$B$19,$C26=$B$19),$D26,IF(AND(H$18&gt;$C26,H$18&lt;=($B26+$C26)),$D26/$B26,0)/IF('A.8.FATOR'!H138=0,1,'A.8.FATOR'!H138))</f>
        <v>0</v>
      </c>
      <c r="I26" s="95">
        <f>IF(AND(I$18=$B$19,$C26=$B$19),$D26,IF(AND(I$18&gt;$C26,I$18&lt;=($B26+$C26)),$D26/$B26,0)/IF('A.8.FATOR'!I138=0,1,'A.8.FATOR'!I138))</f>
        <v>0</v>
      </c>
      <c r="J26" s="95">
        <f>IF(AND(J$18=$B$19,$C26=$B$19),$D26,IF(AND(J$18&gt;$C26,J$18&lt;=($B26+$C26)),$D26/$B26,0)/IF('A.8.FATOR'!J138=0,1,'A.8.FATOR'!J138))</f>
        <v>0</v>
      </c>
      <c r="K26" s="95">
        <f>IF(AND(K$18=$B$19,$C26=$B$19),$D26,IF(AND(K$18&gt;$C26,K$18&lt;=($B26+$C26)),$D26/$B26,0)/IF('A.8.FATOR'!K138=0,1,'A.8.FATOR'!K138))</f>
        <v>0</v>
      </c>
      <c r="L26" s="95">
        <f>IF(AND(L$18=$B$19,$C26=$B$19),$D26,IF(AND(L$18&gt;$C26,L$18&lt;=($B26+$C26)),$D26/$B26,0)/IF('A.8.FATOR'!L138=0,1,'A.8.FATOR'!L138))</f>
        <v>0</v>
      </c>
      <c r="M26" s="95">
        <f>IF(AND(M$18=$B$19,$C26=$B$19),$D26,IF(AND(M$18&gt;$C26,M$18&lt;=($B26+$C26)),$D26/$B26,0)/IF('A.8.FATOR'!M138=0,1,'A.8.FATOR'!M138))</f>
        <v>0</v>
      </c>
      <c r="N26" s="95">
        <f>IF(AND(N$18=$B$19,$C26=$B$19),$D26,IF(AND(N$18&gt;$C26,N$18&lt;=($B26+$C26)),$D26/$B26,0)/IF('A.8.FATOR'!N138=0,1,'A.8.FATOR'!N138))</f>
        <v>0</v>
      </c>
      <c r="O26" s="95">
        <f>IF(AND(O$18=$B$19,$C26=$B$19),$D26,IF(AND(O$18&gt;$C26,O$18&lt;=($B26+$C26)),$D26/$B26,0)/IF('A.8.FATOR'!O138=0,1,'A.8.FATOR'!O138))</f>
        <v>0</v>
      </c>
      <c r="P26" s="95">
        <f>IF(AND(P$18=$B$19,$C26=$B$19),$D26,IF(AND(P$18&gt;$C26,P$18&lt;=($B26+$C26)),$D26/$B26,0)/IF('A.8.FATOR'!P138=0,1,'A.8.FATOR'!P138))</f>
        <v>0</v>
      </c>
      <c r="Q26" s="95">
        <f>IF(AND(Q$18=$B$19,$C26=$B$19),$D26,IF(AND(Q$18&gt;$C26,Q$18&lt;=($B26+$C26)),$D26/$B26,0)/IF('A.8.FATOR'!Q138=0,1,'A.8.FATOR'!Q138))</f>
        <v>0</v>
      </c>
      <c r="R26" s="95">
        <f>IF(AND(R$18=$B$19,$C26=$B$19),$D26,IF(AND(R$18&gt;$C26,R$18&lt;=($B26+$C26)),$D26/$B26,0)/IF('A.8.FATOR'!R138=0,1,'A.8.FATOR'!R138))</f>
        <v>0</v>
      </c>
      <c r="S26" s="95">
        <f>IF(AND(S$18=$B$19,$C26=$B$19),$D26,IF(AND(S$18&gt;$C26,S$18&lt;=($B26+$C26)),$D26/$B26,0)/IF('A.8.FATOR'!S138=0,1,'A.8.FATOR'!S138))</f>
        <v>0</v>
      </c>
      <c r="T26" s="95">
        <f>IF(AND(T$18=$B$19,$C26=$B$19),$D26,IF(AND(T$18&gt;$C26,T$18&lt;=($B26+$C26)),$D26/$B26,0)/IF('A.8.FATOR'!T138=0,1,'A.8.FATOR'!T138))</f>
        <v>0</v>
      </c>
      <c r="U26" s="95">
        <f>IF(AND(U$18=$B$19,$C26=$B$19),$D26,IF(AND(U$18&gt;$C26,U$18&lt;=($B26+$C26)),$D26/$B26,0)/IF('A.8.FATOR'!U138=0,1,'A.8.FATOR'!U138))</f>
        <v>0</v>
      </c>
      <c r="V26" s="95">
        <f>IF(AND(V$18=$B$19,$C26=$B$19),$D26,IF(AND(V$18&gt;$C26,V$18&lt;=($B26+$C26)),$D26/$B26,0)/IF('A.8.FATOR'!V138=0,1,'A.8.FATOR'!V138))</f>
        <v>0</v>
      </c>
      <c r="W26" s="95">
        <f>IF(AND(W$18=$B$19,$C26=$B$19),$D26,IF(AND(W$18&gt;$C26,W$18&lt;=($B26+$C26)),$D26/$B26,0)/IF('A.8.FATOR'!W138=0,1,'A.8.FATOR'!W138))</f>
        <v>0</v>
      </c>
      <c r="X26" s="95">
        <f>IF(AND(X$18=$B$19,$C26=$B$19),$D26,IF(AND(X$18&gt;$C26,X$18&lt;=($B26+$C26)),$D26/$B26,0)/IF('A.8.FATOR'!X138=0,1,'A.8.FATOR'!X138))</f>
        <v>0</v>
      </c>
      <c r="Y26" s="84"/>
      <c r="Z26" s="82"/>
    </row>
    <row r="27" spans="2:26" x14ac:dyDescent="0.2">
      <c r="B27" s="89">
        <f t="shared" si="2"/>
        <v>12</v>
      </c>
      <c r="C27" s="113">
        <f t="shared" si="4"/>
        <v>8</v>
      </c>
      <c r="D27" s="96">
        <f t="shared" si="3"/>
        <v>0</v>
      </c>
      <c r="E27" s="95">
        <f>IF(AND(E$18=$B$19,$C27=$B$19),$D27,IF(AND(E$18&gt;$C27,E$18&lt;=($B27+$C27)),$D27/$B27,0)/IF('A.8.FATOR'!E139=0,1,'A.8.FATOR'!E139))</f>
        <v>0</v>
      </c>
      <c r="F27" s="95">
        <f>IF(AND(F$18=$B$19,$C27=$B$19),$D27,IF(AND(F$18&gt;$C27,F$18&lt;=($B27+$C27)),$D27/$B27,0)/IF('A.8.FATOR'!F139=0,1,'A.8.FATOR'!F139))</f>
        <v>0</v>
      </c>
      <c r="G27" s="95">
        <f>IF(AND(G$18=$B$19,$C27=$B$19),$D27,IF(AND(G$18&gt;$C27,G$18&lt;=($B27+$C27)),$D27/$B27,0)/IF('A.8.FATOR'!G139=0,1,'A.8.FATOR'!G139))</f>
        <v>0</v>
      </c>
      <c r="H27" s="95">
        <f>IF(AND(H$18=$B$19,$C27=$B$19),$D27,IF(AND(H$18&gt;$C27,H$18&lt;=($B27+$C27)),$D27/$B27,0)/IF('A.8.FATOR'!H139=0,1,'A.8.FATOR'!H139))</f>
        <v>0</v>
      </c>
      <c r="I27" s="95">
        <f>IF(AND(I$18=$B$19,$C27=$B$19),$D27,IF(AND(I$18&gt;$C27,I$18&lt;=($B27+$C27)),$D27/$B27,0)/IF('A.8.FATOR'!I139=0,1,'A.8.FATOR'!I139))</f>
        <v>0</v>
      </c>
      <c r="J27" s="95">
        <f>IF(AND(J$18=$B$19,$C27=$B$19),$D27,IF(AND(J$18&gt;$C27,J$18&lt;=($B27+$C27)),$D27/$B27,0)/IF('A.8.FATOR'!J139=0,1,'A.8.FATOR'!J139))</f>
        <v>0</v>
      </c>
      <c r="K27" s="95">
        <f>IF(AND(K$18=$B$19,$C27=$B$19),$D27,IF(AND(K$18&gt;$C27,K$18&lt;=($B27+$C27)),$D27/$B27,0)/IF('A.8.FATOR'!K139=0,1,'A.8.FATOR'!K139))</f>
        <v>0</v>
      </c>
      <c r="L27" s="95">
        <f>IF(AND(L$18=$B$19,$C27=$B$19),$D27,IF(AND(L$18&gt;$C27,L$18&lt;=($B27+$C27)),$D27/$B27,0)/IF('A.8.FATOR'!L139=0,1,'A.8.FATOR'!L139))</f>
        <v>0</v>
      </c>
      <c r="M27" s="95">
        <f>IF(AND(M$18=$B$19,$C27=$B$19),$D27,IF(AND(M$18&gt;$C27,M$18&lt;=($B27+$C27)),$D27/$B27,0)/IF('A.8.FATOR'!M139=0,1,'A.8.FATOR'!M139))</f>
        <v>0</v>
      </c>
      <c r="N27" s="95">
        <f>IF(AND(N$18=$B$19,$C27=$B$19),$D27,IF(AND(N$18&gt;$C27,N$18&lt;=($B27+$C27)),$D27/$B27,0)/IF('A.8.FATOR'!N139=0,1,'A.8.FATOR'!N139))</f>
        <v>0</v>
      </c>
      <c r="O27" s="95">
        <f>IF(AND(O$18=$B$19,$C27=$B$19),$D27,IF(AND(O$18&gt;$C27,O$18&lt;=($B27+$C27)),$D27/$B27,0)/IF('A.8.FATOR'!O139=0,1,'A.8.FATOR'!O139))</f>
        <v>0</v>
      </c>
      <c r="P27" s="95">
        <f>IF(AND(P$18=$B$19,$C27=$B$19),$D27,IF(AND(P$18&gt;$C27,P$18&lt;=($B27+$C27)),$D27/$B27,0)/IF('A.8.FATOR'!P139=0,1,'A.8.FATOR'!P139))</f>
        <v>0</v>
      </c>
      <c r="Q27" s="95">
        <f>IF(AND(Q$18=$B$19,$C27=$B$19),$D27,IF(AND(Q$18&gt;$C27,Q$18&lt;=($B27+$C27)),$D27/$B27,0)/IF('A.8.FATOR'!Q139=0,1,'A.8.FATOR'!Q139))</f>
        <v>0</v>
      </c>
      <c r="R27" s="95">
        <f>IF(AND(R$18=$B$19,$C27=$B$19),$D27,IF(AND(R$18&gt;$C27,R$18&lt;=($B27+$C27)),$D27/$B27,0)/IF('A.8.FATOR'!R139=0,1,'A.8.FATOR'!R139))</f>
        <v>0</v>
      </c>
      <c r="S27" s="95">
        <f>IF(AND(S$18=$B$19,$C27=$B$19),$D27,IF(AND(S$18&gt;$C27,S$18&lt;=($B27+$C27)),$D27/$B27,0)/IF('A.8.FATOR'!S139=0,1,'A.8.FATOR'!S139))</f>
        <v>0</v>
      </c>
      <c r="T27" s="95">
        <f>IF(AND(T$18=$B$19,$C27=$B$19),$D27,IF(AND(T$18&gt;$C27,T$18&lt;=($B27+$C27)),$D27/$B27,0)/IF('A.8.FATOR'!T139=0,1,'A.8.FATOR'!T139))</f>
        <v>0</v>
      </c>
      <c r="U27" s="95">
        <f>IF(AND(U$18=$B$19,$C27=$B$19),$D27,IF(AND(U$18&gt;$C27,U$18&lt;=($B27+$C27)),$D27/$B27,0)/IF('A.8.FATOR'!U139=0,1,'A.8.FATOR'!U139))</f>
        <v>0</v>
      </c>
      <c r="V27" s="95">
        <f>IF(AND(V$18=$B$19,$C27=$B$19),$D27,IF(AND(V$18&gt;$C27,V$18&lt;=($B27+$C27)),$D27/$B27,0)/IF('A.8.FATOR'!V139=0,1,'A.8.FATOR'!V139))</f>
        <v>0</v>
      </c>
      <c r="W27" s="95">
        <f>IF(AND(W$18=$B$19,$C27=$B$19),$D27,IF(AND(W$18&gt;$C27,W$18&lt;=($B27+$C27)),$D27/$B27,0)/IF('A.8.FATOR'!W139=0,1,'A.8.FATOR'!W139))</f>
        <v>0</v>
      </c>
      <c r="X27" s="95">
        <f>IF(AND(X$18=$B$19,$C27=$B$19),$D27,IF(AND(X$18&gt;$C27,X$18&lt;=($B27+$C27)),$D27/$B27,0)/IF('A.8.FATOR'!X139=0,1,'A.8.FATOR'!X139))</f>
        <v>0</v>
      </c>
      <c r="Y27" s="84"/>
      <c r="Z27" s="82"/>
    </row>
    <row r="28" spans="2:26" x14ac:dyDescent="0.2">
      <c r="B28" s="89">
        <f t="shared" si="2"/>
        <v>11</v>
      </c>
      <c r="C28" s="113">
        <f t="shared" si="4"/>
        <v>9</v>
      </c>
      <c r="D28" s="96">
        <f t="shared" si="3"/>
        <v>0</v>
      </c>
      <c r="E28" s="95">
        <f>IF(AND(E$18=$B$19,$C28=$B$19),$D28,IF(AND(E$18&gt;$C28,E$18&lt;=($B28+$C28)),$D28/$B28,0)/IF('A.8.FATOR'!E140=0,1,'A.8.FATOR'!E140))</f>
        <v>0</v>
      </c>
      <c r="F28" s="95">
        <f>IF(AND(F$18=$B$19,$C28=$B$19),$D28,IF(AND(F$18&gt;$C28,F$18&lt;=($B28+$C28)),$D28/$B28,0)/IF('A.8.FATOR'!F140=0,1,'A.8.FATOR'!F140))</f>
        <v>0</v>
      </c>
      <c r="G28" s="95">
        <f>IF(AND(G$18=$B$19,$C28=$B$19),$D28,IF(AND(G$18&gt;$C28,G$18&lt;=($B28+$C28)),$D28/$B28,0)/IF('A.8.FATOR'!G140=0,1,'A.8.FATOR'!G140))</f>
        <v>0</v>
      </c>
      <c r="H28" s="95">
        <f>IF(AND(H$18=$B$19,$C28=$B$19),$D28,IF(AND(H$18&gt;$C28,H$18&lt;=($B28+$C28)),$D28/$B28,0)/IF('A.8.FATOR'!H140=0,1,'A.8.FATOR'!H140))</f>
        <v>0</v>
      </c>
      <c r="I28" s="95">
        <f>IF(AND(I$18=$B$19,$C28=$B$19),$D28,IF(AND(I$18&gt;$C28,I$18&lt;=($B28+$C28)),$D28/$B28,0)/IF('A.8.FATOR'!I140=0,1,'A.8.FATOR'!I140))</f>
        <v>0</v>
      </c>
      <c r="J28" s="95">
        <f>IF(AND(J$18=$B$19,$C28=$B$19),$D28,IF(AND(J$18&gt;$C28,J$18&lt;=($B28+$C28)),$D28/$B28,0)/IF('A.8.FATOR'!J140=0,1,'A.8.FATOR'!J140))</f>
        <v>0</v>
      </c>
      <c r="K28" s="95">
        <f>IF(AND(K$18=$B$19,$C28=$B$19),$D28,IF(AND(K$18&gt;$C28,K$18&lt;=($B28+$C28)),$D28/$B28,0)/IF('A.8.FATOR'!K140=0,1,'A.8.FATOR'!K140))</f>
        <v>0</v>
      </c>
      <c r="L28" s="95">
        <f>IF(AND(L$18=$B$19,$C28=$B$19),$D28,IF(AND(L$18&gt;$C28,L$18&lt;=($B28+$C28)),$D28/$B28,0)/IF('A.8.FATOR'!L140=0,1,'A.8.FATOR'!L140))</f>
        <v>0</v>
      </c>
      <c r="M28" s="95">
        <f>IF(AND(M$18=$B$19,$C28=$B$19),$D28,IF(AND(M$18&gt;$C28,M$18&lt;=($B28+$C28)),$D28/$B28,0)/IF('A.8.FATOR'!M140=0,1,'A.8.FATOR'!M140))</f>
        <v>0</v>
      </c>
      <c r="N28" s="95">
        <f>IF(AND(N$18=$B$19,$C28=$B$19),$D28,IF(AND(N$18&gt;$C28,N$18&lt;=($B28+$C28)),$D28/$B28,0)/IF('A.8.FATOR'!N140=0,1,'A.8.FATOR'!N140))</f>
        <v>0</v>
      </c>
      <c r="O28" s="95">
        <f>IF(AND(O$18=$B$19,$C28=$B$19),$D28,IF(AND(O$18&gt;$C28,O$18&lt;=($B28+$C28)),$D28/$B28,0)/IF('A.8.FATOR'!O140=0,1,'A.8.FATOR'!O140))</f>
        <v>0</v>
      </c>
      <c r="P28" s="95">
        <f>IF(AND(P$18=$B$19,$C28=$B$19),$D28,IF(AND(P$18&gt;$C28,P$18&lt;=($B28+$C28)),$D28/$B28,0)/IF('A.8.FATOR'!P140=0,1,'A.8.FATOR'!P140))</f>
        <v>0</v>
      </c>
      <c r="Q28" s="95">
        <f>IF(AND(Q$18=$B$19,$C28=$B$19),$D28,IF(AND(Q$18&gt;$C28,Q$18&lt;=($B28+$C28)),$D28/$B28,0)/IF('A.8.FATOR'!Q140=0,1,'A.8.FATOR'!Q140))</f>
        <v>0</v>
      </c>
      <c r="R28" s="95">
        <f>IF(AND(R$18=$B$19,$C28=$B$19),$D28,IF(AND(R$18&gt;$C28,R$18&lt;=($B28+$C28)),$D28/$B28,0)/IF('A.8.FATOR'!R140=0,1,'A.8.FATOR'!R140))</f>
        <v>0</v>
      </c>
      <c r="S28" s="95">
        <f>IF(AND(S$18=$B$19,$C28=$B$19),$D28,IF(AND(S$18&gt;$C28,S$18&lt;=($B28+$C28)),$D28/$B28,0)/IF('A.8.FATOR'!S140=0,1,'A.8.FATOR'!S140))</f>
        <v>0</v>
      </c>
      <c r="T28" s="95">
        <f>IF(AND(T$18=$B$19,$C28=$B$19),$D28,IF(AND(T$18&gt;$C28,T$18&lt;=($B28+$C28)),$D28/$B28,0)/IF('A.8.FATOR'!T140=0,1,'A.8.FATOR'!T140))</f>
        <v>0</v>
      </c>
      <c r="U28" s="95">
        <f>IF(AND(U$18=$B$19,$C28=$B$19),$D28,IF(AND(U$18&gt;$C28,U$18&lt;=($B28+$C28)),$D28/$B28,0)/IF('A.8.FATOR'!U140=0,1,'A.8.FATOR'!U140))</f>
        <v>0</v>
      </c>
      <c r="V28" s="95">
        <f>IF(AND(V$18=$B$19,$C28=$B$19),$D28,IF(AND(V$18&gt;$C28,V$18&lt;=($B28+$C28)),$D28/$B28,0)/IF('A.8.FATOR'!V140=0,1,'A.8.FATOR'!V140))</f>
        <v>0</v>
      </c>
      <c r="W28" s="95">
        <f>IF(AND(W$18=$B$19,$C28=$B$19),$D28,IF(AND(W$18&gt;$C28,W$18&lt;=($B28+$C28)),$D28/$B28,0)/IF('A.8.FATOR'!W140=0,1,'A.8.FATOR'!W140))</f>
        <v>0</v>
      </c>
      <c r="X28" s="95">
        <f>IF(AND(X$18=$B$19,$C28=$B$19),$D28,IF(AND(X$18&gt;$C28,X$18&lt;=($B28+$C28)),$D28/$B28,0)/IF('A.8.FATOR'!X140=0,1,'A.8.FATOR'!X140))</f>
        <v>0</v>
      </c>
      <c r="Y28" s="84"/>
      <c r="Z28" s="82"/>
    </row>
    <row r="29" spans="2:26" x14ac:dyDescent="0.2">
      <c r="B29" s="89">
        <f t="shared" si="2"/>
        <v>10</v>
      </c>
      <c r="C29" s="113">
        <f t="shared" si="4"/>
        <v>10</v>
      </c>
      <c r="D29" s="96">
        <f t="shared" si="3"/>
        <v>0</v>
      </c>
      <c r="E29" s="95">
        <f>IF(AND(E$18=$B$19,$C29=$B$19),$D29,IF(AND(E$18&gt;$C29,E$18&lt;=($B29+$C29)),$D29/$B29,0)/IF('A.8.FATOR'!E141=0,1,'A.8.FATOR'!E141))</f>
        <v>0</v>
      </c>
      <c r="F29" s="95">
        <f>IF(AND(F$18=$B$19,$C29=$B$19),$D29,IF(AND(F$18&gt;$C29,F$18&lt;=($B29+$C29)),$D29/$B29,0)/IF('A.8.FATOR'!F141=0,1,'A.8.FATOR'!F141))</f>
        <v>0</v>
      </c>
      <c r="G29" s="95">
        <f>IF(AND(G$18=$B$19,$C29=$B$19),$D29,IF(AND(G$18&gt;$C29,G$18&lt;=($B29+$C29)),$D29/$B29,0)/IF('A.8.FATOR'!G141=0,1,'A.8.FATOR'!G141))</f>
        <v>0</v>
      </c>
      <c r="H29" s="95">
        <f>IF(AND(H$18=$B$19,$C29=$B$19),$D29,IF(AND(H$18&gt;$C29,H$18&lt;=($B29+$C29)),$D29/$B29,0)/IF('A.8.FATOR'!H141=0,1,'A.8.FATOR'!H141))</f>
        <v>0</v>
      </c>
      <c r="I29" s="95">
        <f>IF(AND(I$18=$B$19,$C29=$B$19),$D29,IF(AND(I$18&gt;$C29,I$18&lt;=($B29+$C29)),$D29/$B29,0)/IF('A.8.FATOR'!I141=0,1,'A.8.FATOR'!I141))</f>
        <v>0</v>
      </c>
      <c r="J29" s="95">
        <f>IF(AND(J$18=$B$19,$C29=$B$19),$D29,IF(AND(J$18&gt;$C29,J$18&lt;=($B29+$C29)),$D29/$B29,0)/IF('A.8.FATOR'!J141=0,1,'A.8.FATOR'!J141))</f>
        <v>0</v>
      </c>
      <c r="K29" s="95">
        <f>IF(AND(K$18=$B$19,$C29=$B$19),$D29,IF(AND(K$18&gt;$C29,K$18&lt;=($B29+$C29)),$D29/$B29,0)/IF('A.8.FATOR'!K141=0,1,'A.8.FATOR'!K141))</f>
        <v>0</v>
      </c>
      <c r="L29" s="95">
        <f>IF(AND(L$18=$B$19,$C29=$B$19),$D29,IF(AND(L$18&gt;$C29,L$18&lt;=($B29+$C29)),$D29/$B29,0)/IF('A.8.FATOR'!L141=0,1,'A.8.FATOR'!L141))</f>
        <v>0</v>
      </c>
      <c r="M29" s="95">
        <f>IF(AND(M$18=$B$19,$C29=$B$19),$D29,IF(AND(M$18&gt;$C29,M$18&lt;=($B29+$C29)),$D29/$B29,0)/IF('A.8.FATOR'!M141=0,1,'A.8.FATOR'!M141))</f>
        <v>0</v>
      </c>
      <c r="N29" s="95">
        <f>IF(AND(N$18=$B$19,$C29=$B$19),$D29,IF(AND(N$18&gt;$C29,N$18&lt;=($B29+$C29)),$D29/$B29,0)/IF('A.8.FATOR'!N141=0,1,'A.8.FATOR'!N141))</f>
        <v>0</v>
      </c>
      <c r="O29" s="95">
        <f>IF(AND(O$18=$B$19,$C29=$B$19),$D29,IF(AND(O$18&gt;$C29,O$18&lt;=($B29+$C29)),$D29/$B29,0)/IF('A.8.FATOR'!O141=0,1,'A.8.FATOR'!O141))</f>
        <v>0</v>
      </c>
      <c r="P29" s="95">
        <f>IF(AND(P$18=$B$19,$C29=$B$19),$D29,IF(AND(P$18&gt;$C29,P$18&lt;=($B29+$C29)),$D29/$B29,0)/IF('A.8.FATOR'!P141=0,1,'A.8.FATOR'!P141))</f>
        <v>0</v>
      </c>
      <c r="Q29" s="95">
        <f>IF(AND(Q$18=$B$19,$C29=$B$19),$D29,IF(AND(Q$18&gt;$C29,Q$18&lt;=($B29+$C29)),$D29/$B29,0)/IF('A.8.FATOR'!Q141=0,1,'A.8.FATOR'!Q141))</f>
        <v>0</v>
      </c>
      <c r="R29" s="95">
        <f>IF(AND(R$18=$B$19,$C29=$B$19),$D29,IF(AND(R$18&gt;$C29,R$18&lt;=($B29+$C29)),$D29/$B29,0)/IF('A.8.FATOR'!R141=0,1,'A.8.FATOR'!R141))</f>
        <v>0</v>
      </c>
      <c r="S29" s="95">
        <f>IF(AND(S$18=$B$19,$C29=$B$19),$D29,IF(AND(S$18&gt;$C29,S$18&lt;=($B29+$C29)),$D29/$B29,0)/IF('A.8.FATOR'!S141=0,1,'A.8.FATOR'!S141))</f>
        <v>0</v>
      </c>
      <c r="T29" s="95">
        <f>IF(AND(T$18=$B$19,$C29=$B$19),$D29,IF(AND(T$18&gt;$C29,T$18&lt;=($B29+$C29)),$D29/$B29,0)/IF('A.8.FATOR'!T141=0,1,'A.8.FATOR'!T141))</f>
        <v>0</v>
      </c>
      <c r="U29" s="95">
        <f>IF(AND(U$18=$B$19,$C29=$B$19),$D29,IF(AND(U$18&gt;$C29,U$18&lt;=($B29+$C29)),$D29/$B29,0)/IF('A.8.FATOR'!U141=0,1,'A.8.FATOR'!U141))</f>
        <v>0</v>
      </c>
      <c r="V29" s="95">
        <f>IF(AND(V$18=$B$19,$C29=$B$19),$D29,IF(AND(V$18&gt;$C29,V$18&lt;=($B29+$C29)),$D29/$B29,0)/IF('A.8.FATOR'!V141=0,1,'A.8.FATOR'!V141))</f>
        <v>0</v>
      </c>
      <c r="W29" s="95">
        <f>IF(AND(W$18=$B$19,$C29=$B$19),$D29,IF(AND(W$18&gt;$C29,W$18&lt;=($B29+$C29)),$D29/$B29,0)/IF('A.8.FATOR'!W141=0,1,'A.8.FATOR'!W141))</f>
        <v>0</v>
      </c>
      <c r="X29" s="95">
        <f>IF(AND(X$18=$B$19,$C29=$B$19),$D29,IF(AND(X$18&gt;$C29,X$18&lt;=($B29+$C29)),$D29/$B29,0)/IF('A.8.FATOR'!X141=0,1,'A.8.FATOR'!X141))</f>
        <v>0</v>
      </c>
      <c r="Y29" s="84"/>
      <c r="Z29" s="82"/>
    </row>
    <row r="30" spans="2:26" x14ac:dyDescent="0.2">
      <c r="B30" s="89">
        <f t="shared" si="2"/>
        <v>9</v>
      </c>
      <c r="C30" s="113">
        <f t="shared" si="4"/>
        <v>11</v>
      </c>
      <c r="D30" s="96">
        <f t="shared" si="3"/>
        <v>0</v>
      </c>
      <c r="E30" s="95">
        <f>IF(AND(E$18=$B$19,$C30=$B$19),$D30,IF(AND(E$18&gt;$C30,E$18&lt;=($B30+$C30)),$D30/$B30,0)/IF('A.8.FATOR'!E142=0,1,'A.8.FATOR'!E142))</f>
        <v>0</v>
      </c>
      <c r="F30" s="95">
        <f>IF(AND(F$18=$B$19,$C30=$B$19),$D30,IF(AND(F$18&gt;$C30,F$18&lt;=($B30+$C30)),$D30/$B30,0)/IF('A.8.FATOR'!F142=0,1,'A.8.FATOR'!F142))</f>
        <v>0</v>
      </c>
      <c r="G30" s="95">
        <f>IF(AND(G$18=$B$19,$C30=$B$19),$D30,IF(AND(G$18&gt;$C30,G$18&lt;=($B30+$C30)),$D30/$B30,0)/IF('A.8.FATOR'!G142=0,1,'A.8.FATOR'!G142))</f>
        <v>0</v>
      </c>
      <c r="H30" s="95">
        <f>IF(AND(H$18=$B$19,$C30=$B$19),$D30,IF(AND(H$18&gt;$C30,H$18&lt;=($B30+$C30)),$D30/$B30,0)/IF('A.8.FATOR'!H142=0,1,'A.8.FATOR'!H142))</f>
        <v>0</v>
      </c>
      <c r="I30" s="95">
        <f>IF(AND(I$18=$B$19,$C30=$B$19),$D30,IF(AND(I$18&gt;$C30,I$18&lt;=($B30+$C30)),$D30/$B30,0)/IF('A.8.FATOR'!I142=0,1,'A.8.FATOR'!I142))</f>
        <v>0</v>
      </c>
      <c r="J30" s="95">
        <f>IF(AND(J$18=$B$19,$C30=$B$19),$D30,IF(AND(J$18&gt;$C30,J$18&lt;=($B30+$C30)),$D30/$B30,0)/IF('A.8.FATOR'!J142=0,1,'A.8.FATOR'!J142))</f>
        <v>0</v>
      </c>
      <c r="K30" s="95">
        <f>IF(AND(K$18=$B$19,$C30=$B$19),$D30,IF(AND(K$18&gt;$C30,K$18&lt;=($B30+$C30)),$D30/$B30,0)/IF('A.8.FATOR'!K142=0,1,'A.8.FATOR'!K142))</f>
        <v>0</v>
      </c>
      <c r="L30" s="95">
        <f>IF(AND(L$18=$B$19,$C30=$B$19),$D30,IF(AND(L$18&gt;$C30,L$18&lt;=($B30+$C30)),$D30/$B30,0)/IF('A.8.FATOR'!L142=0,1,'A.8.FATOR'!L142))</f>
        <v>0</v>
      </c>
      <c r="M30" s="95">
        <f>IF(AND(M$18=$B$19,$C30=$B$19),$D30,IF(AND(M$18&gt;$C30,M$18&lt;=($B30+$C30)),$D30/$B30,0)/IF('A.8.FATOR'!M142=0,1,'A.8.FATOR'!M142))</f>
        <v>0</v>
      </c>
      <c r="N30" s="95">
        <f>IF(AND(N$18=$B$19,$C30=$B$19),$D30,IF(AND(N$18&gt;$C30,N$18&lt;=($B30+$C30)),$D30/$B30,0)/IF('A.8.FATOR'!N142=0,1,'A.8.FATOR'!N142))</f>
        <v>0</v>
      </c>
      <c r="O30" s="95">
        <f>IF(AND(O$18=$B$19,$C30=$B$19),$D30,IF(AND(O$18&gt;$C30,O$18&lt;=($B30+$C30)),$D30/$B30,0)/IF('A.8.FATOR'!O142=0,1,'A.8.FATOR'!O142))</f>
        <v>0</v>
      </c>
      <c r="P30" s="95">
        <f>IF(AND(P$18=$B$19,$C30=$B$19),$D30,IF(AND(P$18&gt;$C30,P$18&lt;=($B30+$C30)),$D30/$B30,0)/IF('A.8.FATOR'!P142=0,1,'A.8.FATOR'!P142))</f>
        <v>0</v>
      </c>
      <c r="Q30" s="95">
        <f>IF(AND(Q$18=$B$19,$C30=$B$19),$D30,IF(AND(Q$18&gt;$C30,Q$18&lt;=($B30+$C30)),$D30/$B30,0)/IF('A.8.FATOR'!Q142=0,1,'A.8.FATOR'!Q142))</f>
        <v>0</v>
      </c>
      <c r="R30" s="95">
        <f>IF(AND(R$18=$B$19,$C30=$B$19),$D30,IF(AND(R$18&gt;$C30,R$18&lt;=($B30+$C30)),$D30/$B30,0)/IF('A.8.FATOR'!R142=0,1,'A.8.FATOR'!R142))</f>
        <v>0</v>
      </c>
      <c r="S30" s="95">
        <f>IF(AND(S$18=$B$19,$C30=$B$19),$D30,IF(AND(S$18&gt;$C30,S$18&lt;=($B30+$C30)),$D30/$B30,0)/IF('A.8.FATOR'!S142=0,1,'A.8.FATOR'!S142))</f>
        <v>0</v>
      </c>
      <c r="T30" s="95">
        <f>IF(AND(T$18=$B$19,$C30=$B$19),$D30,IF(AND(T$18&gt;$C30,T$18&lt;=($B30+$C30)),$D30/$B30,0)/IF('A.8.FATOR'!T142=0,1,'A.8.FATOR'!T142))</f>
        <v>0</v>
      </c>
      <c r="U30" s="95">
        <f>IF(AND(U$18=$B$19,$C30=$B$19),$D30,IF(AND(U$18&gt;$C30,U$18&lt;=($B30+$C30)),$D30/$B30,0)/IF('A.8.FATOR'!U142=0,1,'A.8.FATOR'!U142))</f>
        <v>0</v>
      </c>
      <c r="V30" s="95">
        <f>IF(AND(V$18=$B$19,$C30=$B$19),$D30,IF(AND(V$18&gt;$C30,V$18&lt;=($B30+$C30)),$D30/$B30,0)/IF('A.8.FATOR'!V142=0,1,'A.8.FATOR'!V142))</f>
        <v>0</v>
      </c>
      <c r="W30" s="95">
        <f>IF(AND(W$18=$B$19,$C30=$B$19),$D30,IF(AND(W$18&gt;$C30,W$18&lt;=($B30+$C30)),$D30/$B30,0)/IF('A.8.FATOR'!W142=0,1,'A.8.FATOR'!W142))</f>
        <v>0</v>
      </c>
      <c r="X30" s="95">
        <f>IF(AND(X$18=$B$19,$C30=$B$19),$D30,IF(AND(X$18&gt;$C30,X$18&lt;=($B30+$C30)),$D30/$B30,0)/IF('A.8.FATOR'!X142=0,1,'A.8.FATOR'!X142))</f>
        <v>0</v>
      </c>
      <c r="Y30" s="84"/>
      <c r="Z30" s="82"/>
    </row>
    <row r="31" spans="2:26" x14ac:dyDescent="0.2">
      <c r="B31" s="89">
        <f t="shared" si="2"/>
        <v>8</v>
      </c>
      <c r="C31" s="113">
        <f t="shared" si="4"/>
        <v>12</v>
      </c>
      <c r="D31" s="96">
        <f t="shared" si="3"/>
        <v>0</v>
      </c>
      <c r="E31" s="95">
        <f>IF(AND(E$18=$B$19,$C31=$B$19),$D31,IF(AND(E$18&gt;$C31,E$18&lt;=($B31+$C31)),$D31/$B31,0)/IF('A.8.FATOR'!E143=0,1,'A.8.FATOR'!E143))</f>
        <v>0</v>
      </c>
      <c r="F31" s="95">
        <f>IF(AND(F$18=$B$19,$C31=$B$19),$D31,IF(AND(F$18&gt;$C31,F$18&lt;=($B31+$C31)),$D31/$B31,0)/IF('A.8.FATOR'!F143=0,1,'A.8.FATOR'!F143))</f>
        <v>0</v>
      </c>
      <c r="G31" s="95">
        <f>IF(AND(G$18=$B$19,$C31=$B$19),$D31,IF(AND(G$18&gt;$C31,G$18&lt;=($B31+$C31)),$D31/$B31,0)/IF('A.8.FATOR'!G143=0,1,'A.8.FATOR'!G143))</f>
        <v>0</v>
      </c>
      <c r="H31" s="95">
        <f>IF(AND(H$18=$B$19,$C31=$B$19),$D31,IF(AND(H$18&gt;$C31,H$18&lt;=($B31+$C31)),$D31/$B31,0)/IF('A.8.FATOR'!H143=0,1,'A.8.FATOR'!H143))</f>
        <v>0</v>
      </c>
      <c r="I31" s="95">
        <f>IF(AND(I$18=$B$19,$C31=$B$19),$D31,IF(AND(I$18&gt;$C31,I$18&lt;=($B31+$C31)),$D31/$B31,0)/IF('A.8.FATOR'!I143=0,1,'A.8.FATOR'!I143))</f>
        <v>0</v>
      </c>
      <c r="J31" s="95">
        <f>IF(AND(J$18=$B$19,$C31=$B$19),$D31,IF(AND(J$18&gt;$C31,J$18&lt;=($B31+$C31)),$D31/$B31,0)/IF('A.8.FATOR'!J143=0,1,'A.8.FATOR'!J143))</f>
        <v>0</v>
      </c>
      <c r="K31" s="95">
        <f>IF(AND(K$18=$B$19,$C31=$B$19),$D31,IF(AND(K$18&gt;$C31,K$18&lt;=($B31+$C31)),$D31/$B31,0)/IF('A.8.FATOR'!K143=0,1,'A.8.FATOR'!K143))</f>
        <v>0</v>
      </c>
      <c r="L31" s="95">
        <f>IF(AND(L$18=$B$19,$C31=$B$19),$D31,IF(AND(L$18&gt;$C31,L$18&lt;=($B31+$C31)),$D31/$B31,0)/IF('A.8.FATOR'!L143=0,1,'A.8.FATOR'!L143))</f>
        <v>0</v>
      </c>
      <c r="M31" s="95">
        <f>IF(AND(M$18=$B$19,$C31=$B$19),$D31,IF(AND(M$18&gt;$C31,M$18&lt;=($B31+$C31)),$D31/$B31,0)/IF('A.8.FATOR'!M143=0,1,'A.8.FATOR'!M143))</f>
        <v>0</v>
      </c>
      <c r="N31" s="95">
        <f>IF(AND(N$18=$B$19,$C31=$B$19),$D31,IF(AND(N$18&gt;$C31,N$18&lt;=($B31+$C31)),$D31/$B31,0)/IF('A.8.FATOR'!N143=0,1,'A.8.FATOR'!N143))</f>
        <v>0</v>
      </c>
      <c r="O31" s="95">
        <f>IF(AND(O$18=$B$19,$C31=$B$19),$D31,IF(AND(O$18&gt;$C31,O$18&lt;=($B31+$C31)),$D31/$B31,0)/IF('A.8.FATOR'!O143=0,1,'A.8.FATOR'!O143))</f>
        <v>0</v>
      </c>
      <c r="P31" s="95">
        <f>IF(AND(P$18=$B$19,$C31=$B$19),$D31,IF(AND(P$18&gt;$C31,P$18&lt;=($B31+$C31)),$D31/$B31,0)/IF('A.8.FATOR'!P143=0,1,'A.8.FATOR'!P143))</f>
        <v>0</v>
      </c>
      <c r="Q31" s="95">
        <f>IF(AND(Q$18=$B$19,$C31=$B$19),$D31,IF(AND(Q$18&gt;$C31,Q$18&lt;=($B31+$C31)),$D31/$B31,0)/IF('A.8.FATOR'!Q143=0,1,'A.8.FATOR'!Q143))</f>
        <v>0</v>
      </c>
      <c r="R31" s="95">
        <f>IF(AND(R$18=$B$19,$C31=$B$19),$D31,IF(AND(R$18&gt;$C31,R$18&lt;=($B31+$C31)),$D31/$B31,0)/IF('A.8.FATOR'!R143=0,1,'A.8.FATOR'!R143))</f>
        <v>0</v>
      </c>
      <c r="S31" s="95">
        <f>IF(AND(S$18=$B$19,$C31=$B$19),$D31,IF(AND(S$18&gt;$C31,S$18&lt;=($B31+$C31)),$D31/$B31,0)/IF('A.8.FATOR'!S143=0,1,'A.8.FATOR'!S143))</f>
        <v>0</v>
      </c>
      <c r="T31" s="95">
        <f>IF(AND(T$18=$B$19,$C31=$B$19),$D31,IF(AND(T$18&gt;$C31,T$18&lt;=($B31+$C31)),$D31/$B31,0)/IF('A.8.FATOR'!T143=0,1,'A.8.FATOR'!T143))</f>
        <v>0</v>
      </c>
      <c r="U31" s="95">
        <f>IF(AND(U$18=$B$19,$C31=$B$19),$D31,IF(AND(U$18&gt;$C31,U$18&lt;=($B31+$C31)),$D31/$B31,0)/IF('A.8.FATOR'!U143=0,1,'A.8.FATOR'!U143))</f>
        <v>0</v>
      </c>
      <c r="V31" s="95">
        <f>IF(AND(V$18=$B$19,$C31=$B$19),$D31,IF(AND(V$18&gt;$C31,V$18&lt;=($B31+$C31)),$D31/$B31,0)/IF('A.8.FATOR'!V143=0,1,'A.8.FATOR'!V143))</f>
        <v>0</v>
      </c>
      <c r="W31" s="95">
        <f>IF(AND(W$18=$B$19,$C31=$B$19),$D31,IF(AND(W$18&gt;$C31,W$18&lt;=($B31+$C31)),$D31/$B31,0)/IF('A.8.FATOR'!W143=0,1,'A.8.FATOR'!W143))</f>
        <v>0</v>
      </c>
      <c r="X31" s="95">
        <f>IF(AND(X$18=$B$19,$C31=$B$19),$D31,IF(AND(X$18&gt;$C31,X$18&lt;=($B31+$C31)),$D31/$B31,0)/IF('A.8.FATOR'!X143=0,1,'A.8.FATOR'!X143))</f>
        <v>0</v>
      </c>
      <c r="Y31" s="84"/>
      <c r="Z31" s="82"/>
    </row>
    <row r="32" spans="2:26" x14ac:dyDescent="0.2">
      <c r="B32" s="89">
        <f t="shared" si="2"/>
        <v>7</v>
      </c>
      <c r="C32" s="113">
        <f t="shared" si="4"/>
        <v>13</v>
      </c>
      <c r="D32" s="96">
        <f t="shared" si="3"/>
        <v>0</v>
      </c>
      <c r="E32" s="95">
        <f>IF(AND(E$18=$B$19,$C32=$B$19),$D32,IF(AND(E$18&gt;$C32,E$18&lt;=($B32+$C32)),$D32/$B32,0)/IF('A.8.FATOR'!E144=0,1,'A.8.FATOR'!E144))</f>
        <v>0</v>
      </c>
      <c r="F32" s="95">
        <f>IF(AND(F$18=$B$19,$C32=$B$19),$D32,IF(AND(F$18&gt;$C32,F$18&lt;=($B32+$C32)),$D32/$B32,0)/IF('A.8.FATOR'!F144=0,1,'A.8.FATOR'!F144))</f>
        <v>0</v>
      </c>
      <c r="G32" s="95">
        <f>IF(AND(G$18=$B$19,$C32=$B$19),$D32,IF(AND(G$18&gt;$C32,G$18&lt;=($B32+$C32)),$D32/$B32,0)/IF('A.8.FATOR'!G144=0,1,'A.8.FATOR'!G144))</f>
        <v>0</v>
      </c>
      <c r="H32" s="95">
        <f>IF(AND(H$18=$B$19,$C32=$B$19),$D32,IF(AND(H$18&gt;$C32,H$18&lt;=($B32+$C32)),$D32/$B32,0)/IF('A.8.FATOR'!H144=0,1,'A.8.FATOR'!H144))</f>
        <v>0</v>
      </c>
      <c r="I32" s="95">
        <f>IF(AND(I$18=$B$19,$C32=$B$19),$D32,IF(AND(I$18&gt;$C32,I$18&lt;=($B32+$C32)),$D32/$B32,0)/IF('A.8.FATOR'!I144=0,1,'A.8.FATOR'!I144))</f>
        <v>0</v>
      </c>
      <c r="J32" s="95">
        <f>IF(AND(J$18=$B$19,$C32=$B$19),$D32,IF(AND(J$18&gt;$C32,J$18&lt;=($B32+$C32)),$D32/$B32,0)/IF('A.8.FATOR'!J144=0,1,'A.8.FATOR'!J144))</f>
        <v>0</v>
      </c>
      <c r="K32" s="95">
        <f>IF(AND(K$18=$B$19,$C32=$B$19),$D32,IF(AND(K$18&gt;$C32,K$18&lt;=($B32+$C32)),$D32/$B32,0)/IF('A.8.FATOR'!K144=0,1,'A.8.FATOR'!K144))</f>
        <v>0</v>
      </c>
      <c r="L32" s="95">
        <f>IF(AND(L$18=$B$19,$C32=$B$19),$D32,IF(AND(L$18&gt;$C32,L$18&lt;=($B32+$C32)),$D32/$B32,0)/IF('A.8.FATOR'!L144=0,1,'A.8.FATOR'!L144))</f>
        <v>0</v>
      </c>
      <c r="M32" s="95">
        <f>IF(AND(M$18=$B$19,$C32=$B$19),$D32,IF(AND(M$18&gt;$C32,M$18&lt;=($B32+$C32)),$D32/$B32,0)/IF('A.8.FATOR'!M144=0,1,'A.8.FATOR'!M144))</f>
        <v>0</v>
      </c>
      <c r="N32" s="95">
        <f>IF(AND(N$18=$B$19,$C32=$B$19),$D32,IF(AND(N$18&gt;$C32,N$18&lt;=($B32+$C32)),$D32/$B32,0)/IF('A.8.FATOR'!N144=0,1,'A.8.FATOR'!N144))</f>
        <v>0</v>
      </c>
      <c r="O32" s="95">
        <f>IF(AND(O$18=$B$19,$C32=$B$19),$D32,IF(AND(O$18&gt;$C32,O$18&lt;=($B32+$C32)),$D32/$B32,0)/IF('A.8.FATOR'!O144=0,1,'A.8.FATOR'!O144))</f>
        <v>0</v>
      </c>
      <c r="P32" s="95">
        <f>IF(AND(P$18=$B$19,$C32=$B$19),$D32,IF(AND(P$18&gt;$C32,P$18&lt;=($B32+$C32)),$D32/$B32,0)/IF('A.8.FATOR'!P144=0,1,'A.8.FATOR'!P144))</f>
        <v>0</v>
      </c>
      <c r="Q32" s="95">
        <f>IF(AND(Q$18=$B$19,$C32=$B$19),$D32,IF(AND(Q$18&gt;$C32,Q$18&lt;=($B32+$C32)),$D32/$B32,0)/IF('A.8.FATOR'!Q144=0,1,'A.8.FATOR'!Q144))</f>
        <v>0</v>
      </c>
      <c r="R32" s="95">
        <f>IF(AND(R$18=$B$19,$C32=$B$19),$D32,IF(AND(R$18&gt;$C32,R$18&lt;=($B32+$C32)),$D32/$B32,0)/IF('A.8.FATOR'!R144=0,1,'A.8.FATOR'!R144))</f>
        <v>0</v>
      </c>
      <c r="S32" s="95">
        <f>IF(AND(S$18=$B$19,$C32=$B$19),$D32,IF(AND(S$18&gt;$C32,S$18&lt;=($B32+$C32)),$D32/$B32,0)/IF('A.8.FATOR'!S144=0,1,'A.8.FATOR'!S144))</f>
        <v>0</v>
      </c>
      <c r="T32" s="95">
        <f>IF(AND(T$18=$B$19,$C32=$B$19),$D32,IF(AND(T$18&gt;$C32,T$18&lt;=($B32+$C32)),$D32/$B32,0)/IF('A.8.FATOR'!T144=0,1,'A.8.FATOR'!T144))</f>
        <v>0</v>
      </c>
      <c r="U32" s="95">
        <f>IF(AND(U$18=$B$19,$C32=$B$19),$D32,IF(AND(U$18&gt;$C32,U$18&lt;=($B32+$C32)),$D32/$B32,0)/IF('A.8.FATOR'!U144=0,1,'A.8.FATOR'!U144))</f>
        <v>0</v>
      </c>
      <c r="V32" s="95">
        <f>IF(AND(V$18=$B$19,$C32=$B$19),$D32,IF(AND(V$18&gt;$C32,V$18&lt;=($B32+$C32)),$D32/$B32,0)/IF('A.8.FATOR'!V144=0,1,'A.8.FATOR'!V144))</f>
        <v>0</v>
      </c>
      <c r="W32" s="95">
        <f>IF(AND(W$18=$B$19,$C32=$B$19),$D32,IF(AND(W$18&gt;$C32,W$18&lt;=($B32+$C32)),$D32/$B32,0)/IF('A.8.FATOR'!W144=0,1,'A.8.FATOR'!W144))</f>
        <v>0</v>
      </c>
      <c r="X32" s="95">
        <f>IF(AND(X$18=$B$19,$C32=$B$19),$D32,IF(AND(X$18&gt;$C32,X$18&lt;=($B32+$C32)),$D32/$B32,0)/IF('A.8.FATOR'!X144=0,1,'A.8.FATOR'!X144))</f>
        <v>0</v>
      </c>
      <c r="Y32" s="84"/>
      <c r="Z32" s="82"/>
    </row>
    <row r="33" spans="2:26" x14ac:dyDescent="0.2">
      <c r="B33" s="89">
        <f t="shared" si="2"/>
        <v>6</v>
      </c>
      <c r="C33" s="113">
        <f t="shared" si="4"/>
        <v>14</v>
      </c>
      <c r="D33" s="96">
        <f t="shared" si="3"/>
        <v>0</v>
      </c>
      <c r="E33" s="95">
        <f>IF(AND(E$18=$B$19,$C33=$B$19),$D33,IF(AND(E$18&gt;$C33,E$18&lt;=($B33+$C33)),$D33/$B33,0)/IF('A.8.FATOR'!E145=0,1,'A.8.FATOR'!E145))</f>
        <v>0</v>
      </c>
      <c r="F33" s="95">
        <f>IF(AND(F$18=$B$19,$C33=$B$19),$D33,IF(AND(F$18&gt;$C33,F$18&lt;=($B33+$C33)),$D33/$B33,0)/IF('A.8.FATOR'!F145=0,1,'A.8.FATOR'!F145))</f>
        <v>0</v>
      </c>
      <c r="G33" s="95">
        <f>IF(AND(G$18=$B$19,$C33=$B$19),$D33,IF(AND(G$18&gt;$C33,G$18&lt;=($B33+$C33)),$D33/$B33,0)/IF('A.8.FATOR'!G145=0,1,'A.8.FATOR'!G145))</f>
        <v>0</v>
      </c>
      <c r="H33" s="95">
        <f>IF(AND(H$18=$B$19,$C33=$B$19),$D33,IF(AND(H$18&gt;$C33,H$18&lt;=($B33+$C33)),$D33/$B33,0)/IF('A.8.FATOR'!H145=0,1,'A.8.FATOR'!H145))</f>
        <v>0</v>
      </c>
      <c r="I33" s="95">
        <f>IF(AND(I$18=$B$19,$C33=$B$19),$D33,IF(AND(I$18&gt;$C33,I$18&lt;=($B33+$C33)),$D33/$B33,0)/IF('A.8.FATOR'!I145=0,1,'A.8.FATOR'!I145))</f>
        <v>0</v>
      </c>
      <c r="J33" s="95">
        <f>IF(AND(J$18=$B$19,$C33=$B$19),$D33,IF(AND(J$18&gt;$C33,J$18&lt;=($B33+$C33)),$D33/$B33,0)/IF('A.8.FATOR'!J145=0,1,'A.8.FATOR'!J145))</f>
        <v>0</v>
      </c>
      <c r="K33" s="95">
        <f>IF(AND(K$18=$B$19,$C33=$B$19),$D33,IF(AND(K$18&gt;$C33,K$18&lt;=($B33+$C33)),$D33/$B33,0)/IF('A.8.FATOR'!K145=0,1,'A.8.FATOR'!K145))</f>
        <v>0</v>
      </c>
      <c r="L33" s="95">
        <f>IF(AND(L$18=$B$19,$C33=$B$19),$D33,IF(AND(L$18&gt;$C33,L$18&lt;=($B33+$C33)),$D33/$B33,0)/IF('A.8.FATOR'!L145=0,1,'A.8.FATOR'!L145))</f>
        <v>0</v>
      </c>
      <c r="M33" s="95">
        <f>IF(AND(M$18=$B$19,$C33=$B$19),$D33,IF(AND(M$18&gt;$C33,M$18&lt;=($B33+$C33)),$D33/$B33,0)/IF('A.8.FATOR'!M145=0,1,'A.8.FATOR'!M145))</f>
        <v>0</v>
      </c>
      <c r="N33" s="95">
        <f>IF(AND(N$18=$B$19,$C33=$B$19),$D33,IF(AND(N$18&gt;$C33,N$18&lt;=($B33+$C33)),$D33/$B33,0)/IF('A.8.FATOR'!N145=0,1,'A.8.FATOR'!N145))</f>
        <v>0</v>
      </c>
      <c r="O33" s="95">
        <f>IF(AND(O$18=$B$19,$C33=$B$19),$D33,IF(AND(O$18&gt;$C33,O$18&lt;=($B33+$C33)),$D33/$B33,0)/IF('A.8.FATOR'!O145=0,1,'A.8.FATOR'!O145))</f>
        <v>0</v>
      </c>
      <c r="P33" s="95">
        <f>IF(AND(P$18=$B$19,$C33=$B$19),$D33,IF(AND(P$18&gt;$C33,P$18&lt;=($B33+$C33)),$D33/$B33,0)/IF('A.8.FATOR'!P145=0,1,'A.8.FATOR'!P145))</f>
        <v>0</v>
      </c>
      <c r="Q33" s="95">
        <f>IF(AND(Q$18=$B$19,$C33=$B$19),$D33,IF(AND(Q$18&gt;$C33,Q$18&lt;=($B33+$C33)),$D33/$B33,0)/IF('A.8.FATOR'!Q145=0,1,'A.8.FATOR'!Q145))</f>
        <v>0</v>
      </c>
      <c r="R33" s="95">
        <f>IF(AND(R$18=$B$19,$C33=$B$19),$D33,IF(AND(R$18&gt;$C33,R$18&lt;=($B33+$C33)),$D33/$B33,0)/IF('A.8.FATOR'!R145=0,1,'A.8.FATOR'!R145))</f>
        <v>0</v>
      </c>
      <c r="S33" s="95">
        <f>IF(AND(S$18=$B$19,$C33=$B$19),$D33,IF(AND(S$18&gt;$C33,S$18&lt;=($B33+$C33)),$D33/$B33,0)/IF('A.8.FATOR'!S145=0,1,'A.8.FATOR'!S145))</f>
        <v>0</v>
      </c>
      <c r="T33" s="95">
        <f>IF(AND(T$18=$B$19,$C33=$B$19),$D33,IF(AND(T$18&gt;$C33,T$18&lt;=($B33+$C33)),$D33/$B33,0)/IF('A.8.FATOR'!T145=0,1,'A.8.FATOR'!T145))</f>
        <v>0</v>
      </c>
      <c r="U33" s="95">
        <f>IF(AND(U$18=$B$19,$C33=$B$19),$D33,IF(AND(U$18&gt;$C33,U$18&lt;=($B33+$C33)),$D33/$B33,0)/IF('A.8.FATOR'!U145=0,1,'A.8.FATOR'!U145))</f>
        <v>0</v>
      </c>
      <c r="V33" s="95">
        <f>IF(AND(V$18=$B$19,$C33=$B$19),$D33,IF(AND(V$18&gt;$C33,V$18&lt;=($B33+$C33)),$D33/$B33,0)/IF('A.8.FATOR'!V145=0,1,'A.8.FATOR'!V145))</f>
        <v>0</v>
      </c>
      <c r="W33" s="95">
        <f>IF(AND(W$18=$B$19,$C33=$B$19),$D33,IF(AND(W$18&gt;$C33,W$18&lt;=($B33+$C33)),$D33/$B33,0)/IF('A.8.FATOR'!W145=0,1,'A.8.FATOR'!W145))</f>
        <v>0</v>
      </c>
      <c r="X33" s="95">
        <f>IF(AND(X$18=$B$19,$C33=$B$19),$D33,IF(AND(X$18&gt;$C33,X$18&lt;=($B33+$C33)),$D33/$B33,0)/IF('A.8.FATOR'!X145=0,1,'A.8.FATOR'!X145))</f>
        <v>0</v>
      </c>
      <c r="Y33" s="84"/>
      <c r="Z33" s="82"/>
    </row>
    <row r="34" spans="2:26" x14ac:dyDescent="0.2">
      <c r="B34" s="89">
        <f t="shared" si="2"/>
        <v>5</v>
      </c>
      <c r="C34" s="113">
        <f t="shared" si="4"/>
        <v>15</v>
      </c>
      <c r="D34" s="96">
        <f t="shared" si="3"/>
        <v>0</v>
      </c>
      <c r="E34" s="95">
        <f>IF(AND(E$18=$B$19,$C34=$B$19),$D34,IF(AND(E$18&gt;$C34,E$18&lt;=($B34+$C34)),$D34/$B34,0)/IF('A.8.FATOR'!E146=0,1,'A.8.FATOR'!E146))</f>
        <v>0</v>
      </c>
      <c r="F34" s="95">
        <f>IF(AND(F$18=$B$19,$C34=$B$19),$D34,IF(AND(F$18&gt;$C34,F$18&lt;=($B34+$C34)),$D34/$B34,0)/IF('A.8.FATOR'!F146=0,1,'A.8.FATOR'!F146))</f>
        <v>0</v>
      </c>
      <c r="G34" s="95">
        <f>IF(AND(G$18=$B$19,$C34=$B$19),$D34,IF(AND(G$18&gt;$C34,G$18&lt;=($B34+$C34)),$D34/$B34,0)/IF('A.8.FATOR'!G146=0,1,'A.8.FATOR'!G146))</f>
        <v>0</v>
      </c>
      <c r="H34" s="95">
        <f>IF(AND(H$18=$B$19,$C34=$B$19),$D34,IF(AND(H$18&gt;$C34,H$18&lt;=($B34+$C34)),$D34/$B34,0)/IF('A.8.FATOR'!H146=0,1,'A.8.FATOR'!H146))</f>
        <v>0</v>
      </c>
      <c r="I34" s="95">
        <f>IF(AND(I$18=$B$19,$C34=$B$19),$D34,IF(AND(I$18&gt;$C34,I$18&lt;=($B34+$C34)),$D34/$B34,0)/IF('A.8.FATOR'!I146=0,1,'A.8.FATOR'!I146))</f>
        <v>0</v>
      </c>
      <c r="J34" s="95">
        <f>IF(AND(J$18=$B$19,$C34=$B$19),$D34,IF(AND(J$18&gt;$C34,J$18&lt;=($B34+$C34)),$D34/$B34,0)/IF('A.8.FATOR'!J146=0,1,'A.8.FATOR'!J146))</f>
        <v>0</v>
      </c>
      <c r="K34" s="95">
        <f>IF(AND(K$18=$B$19,$C34=$B$19),$D34,IF(AND(K$18&gt;$C34,K$18&lt;=($B34+$C34)),$D34/$B34,0)/IF('A.8.FATOR'!K146=0,1,'A.8.FATOR'!K146))</f>
        <v>0</v>
      </c>
      <c r="L34" s="95">
        <f>IF(AND(L$18=$B$19,$C34=$B$19),$D34,IF(AND(L$18&gt;$C34,L$18&lt;=($B34+$C34)),$D34/$B34,0)/IF('A.8.FATOR'!L146=0,1,'A.8.FATOR'!L146))</f>
        <v>0</v>
      </c>
      <c r="M34" s="95">
        <f>IF(AND(M$18=$B$19,$C34=$B$19),$D34,IF(AND(M$18&gt;$C34,M$18&lt;=($B34+$C34)),$D34/$B34,0)/IF('A.8.FATOR'!M146=0,1,'A.8.FATOR'!M146))</f>
        <v>0</v>
      </c>
      <c r="N34" s="95">
        <f>IF(AND(N$18=$B$19,$C34=$B$19),$D34,IF(AND(N$18&gt;$C34,N$18&lt;=($B34+$C34)),$D34/$B34,0)/IF('A.8.FATOR'!N146=0,1,'A.8.FATOR'!N146))</f>
        <v>0</v>
      </c>
      <c r="O34" s="95">
        <f>IF(AND(O$18=$B$19,$C34=$B$19),$D34,IF(AND(O$18&gt;$C34,O$18&lt;=($B34+$C34)),$D34/$B34,0)/IF('A.8.FATOR'!O146=0,1,'A.8.FATOR'!O146))</f>
        <v>0</v>
      </c>
      <c r="P34" s="95">
        <f>IF(AND(P$18=$B$19,$C34=$B$19),$D34,IF(AND(P$18&gt;$C34,P$18&lt;=($B34+$C34)),$D34/$B34,0)/IF('A.8.FATOR'!P146=0,1,'A.8.FATOR'!P146))</f>
        <v>0</v>
      </c>
      <c r="Q34" s="95">
        <f>IF(AND(Q$18=$B$19,$C34=$B$19),$D34,IF(AND(Q$18&gt;$C34,Q$18&lt;=($B34+$C34)),$D34/$B34,0)/IF('A.8.FATOR'!Q146=0,1,'A.8.FATOR'!Q146))</f>
        <v>0</v>
      </c>
      <c r="R34" s="95">
        <f>IF(AND(R$18=$B$19,$C34=$B$19),$D34,IF(AND(R$18&gt;$C34,R$18&lt;=($B34+$C34)),$D34/$B34,0)/IF('A.8.FATOR'!R146=0,1,'A.8.FATOR'!R146))</f>
        <v>0</v>
      </c>
      <c r="S34" s="95">
        <f>IF(AND(S$18=$B$19,$C34=$B$19),$D34,IF(AND(S$18&gt;$C34,S$18&lt;=($B34+$C34)),$D34/$B34,0)/IF('A.8.FATOR'!S146=0,1,'A.8.FATOR'!S146))</f>
        <v>0</v>
      </c>
      <c r="T34" s="95">
        <f>IF(AND(T$18=$B$19,$C34=$B$19),$D34,IF(AND(T$18&gt;$C34,T$18&lt;=($B34+$C34)),$D34/$B34,0)/IF('A.8.FATOR'!T146=0,1,'A.8.FATOR'!T146))</f>
        <v>0</v>
      </c>
      <c r="U34" s="95">
        <f>IF(AND(U$18=$B$19,$C34=$B$19),$D34,IF(AND(U$18&gt;$C34,U$18&lt;=($B34+$C34)),$D34/$B34,0)/IF('A.8.FATOR'!U146=0,1,'A.8.FATOR'!U146))</f>
        <v>0</v>
      </c>
      <c r="V34" s="95">
        <f>IF(AND(V$18=$B$19,$C34=$B$19),$D34,IF(AND(V$18&gt;$C34,V$18&lt;=($B34+$C34)),$D34/$B34,0)/IF('A.8.FATOR'!V146=0,1,'A.8.FATOR'!V146))</f>
        <v>0</v>
      </c>
      <c r="W34" s="95">
        <f>IF(AND(W$18=$B$19,$C34=$B$19),$D34,IF(AND(W$18&gt;$C34,W$18&lt;=($B34+$C34)),$D34/$B34,0)/IF('A.8.FATOR'!W146=0,1,'A.8.FATOR'!W146))</f>
        <v>0</v>
      </c>
      <c r="X34" s="95">
        <f>IF(AND(X$18=$B$19,$C34=$B$19),$D34,IF(AND(X$18&gt;$C34,X$18&lt;=($B34+$C34)),$D34/$B34,0)/IF('A.8.FATOR'!X146=0,1,'A.8.FATOR'!X146))</f>
        <v>0</v>
      </c>
      <c r="Y34" s="84"/>
      <c r="Z34" s="82"/>
    </row>
    <row r="35" spans="2:26" x14ac:dyDescent="0.2">
      <c r="B35" s="89">
        <f t="shared" si="2"/>
        <v>4</v>
      </c>
      <c r="C35" s="113">
        <f t="shared" si="4"/>
        <v>16</v>
      </c>
      <c r="D35" s="96">
        <f t="shared" si="3"/>
        <v>0</v>
      </c>
      <c r="E35" s="95">
        <f>IF(AND(E$18=$B$19,$C35=$B$19),$D35,IF(AND(E$18&gt;$C35,E$18&lt;=($B35+$C35)),$D35/$B35,0)/IF('A.8.FATOR'!E147=0,1,'A.8.FATOR'!E147))</f>
        <v>0</v>
      </c>
      <c r="F35" s="95">
        <f>IF(AND(F$18=$B$19,$C35=$B$19),$D35,IF(AND(F$18&gt;$C35,F$18&lt;=($B35+$C35)),$D35/$B35,0)/IF('A.8.FATOR'!F147=0,1,'A.8.FATOR'!F147))</f>
        <v>0</v>
      </c>
      <c r="G35" s="95">
        <f>IF(AND(G$18=$B$19,$C35=$B$19),$D35,IF(AND(G$18&gt;$C35,G$18&lt;=($B35+$C35)),$D35/$B35,0)/IF('A.8.FATOR'!G147=0,1,'A.8.FATOR'!G147))</f>
        <v>0</v>
      </c>
      <c r="H35" s="95">
        <f>IF(AND(H$18=$B$19,$C35=$B$19),$D35,IF(AND(H$18&gt;$C35,H$18&lt;=($B35+$C35)),$D35/$B35,0)/IF('A.8.FATOR'!H147=0,1,'A.8.FATOR'!H147))</f>
        <v>0</v>
      </c>
      <c r="I35" s="95">
        <f>IF(AND(I$18=$B$19,$C35=$B$19),$D35,IF(AND(I$18&gt;$C35,I$18&lt;=($B35+$C35)),$D35/$B35,0)/IF('A.8.FATOR'!I147=0,1,'A.8.FATOR'!I147))</f>
        <v>0</v>
      </c>
      <c r="J35" s="95">
        <f>IF(AND(J$18=$B$19,$C35=$B$19),$D35,IF(AND(J$18&gt;$C35,J$18&lt;=($B35+$C35)),$D35/$B35,0)/IF('A.8.FATOR'!J147=0,1,'A.8.FATOR'!J147))</f>
        <v>0</v>
      </c>
      <c r="K35" s="95">
        <f>IF(AND(K$18=$B$19,$C35=$B$19),$D35,IF(AND(K$18&gt;$C35,K$18&lt;=($B35+$C35)),$D35/$B35,0)/IF('A.8.FATOR'!K147=0,1,'A.8.FATOR'!K147))</f>
        <v>0</v>
      </c>
      <c r="L35" s="95">
        <f>IF(AND(L$18=$B$19,$C35=$B$19),$D35,IF(AND(L$18&gt;$C35,L$18&lt;=($B35+$C35)),$D35/$B35,0)/IF('A.8.FATOR'!L147=0,1,'A.8.FATOR'!L147))</f>
        <v>0</v>
      </c>
      <c r="M35" s="95">
        <f>IF(AND(M$18=$B$19,$C35=$B$19),$D35,IF(AND(M$18&gt;$C35,M$18&lt;=($B35+$C35)),$D35/$B35,0)/IF('A.8.FATOR'!M147=0,1,'A.8.FATOR'!M147))</f>
        <v>0</v>
      </c>
      <c r="N35" s="95">
        <f>IF(AND(N$18=$B$19,$C35=$B$19),$D35,IF(AND(N$18&gt;$C35,N$18&lt;=($B35+$C35)),$D35/$B35,0)/IF('A.8.FATOR'!N147=0,1,'A.8.FATOR'!N147))</f>
        <v>0</v>
      </c>
      <c r="O35" s="95">
        <f>IF(AND(O$18=$B$19,$C35=$B$19),$D35,IF(AND(O$18&gt;$C35,O$18&lt;=($B35+$C35)),$D35/$B35,0)/IF('A.8.FATOR'!O147=0,1,'A.8.FATOR'!O147))</f>
        <v>0</v>
      </c>
      <c r="P35" s="95">
        <f>IF(AND(P$18=$B$19,$C35=$B$19),$D35,IF(AND(P$18&gt;$C35,P$18&lt;=($B35+$C35)),$D35/$B35,0)/IF('A.8.FATOR'!P147=0,1,'A.8.FATOR'!P147))</f>
        <v>0</v>
      </c>
      <c r="Q35" s="95">
        <f>IF(AND(Q$18=$B$19,$C35=$B$19),$D35,IF(AND(Q$18&gt;$C35,Q$18&lt;=($B35+$C35)),$D35/$B35,0)/IF('A.8.FATOR'!Q147=0,1,'A.8.FATOR'!Q147))</f>
        <v>0</v>
      </c>
      <c r="R35" s="95">
        <f>IF(AND(R$18=$B$19,$C35=$B$19),$D35,IF(AND(R$18&gt;$C35,R$18&lt;=($B35+$C35)),$D35/$B35,0)/IF('A.8.FATOR'!R147=0,1,'A.8.FATOR'!R147))</f>
        <v>0</v>
      </c>
      <c r="S35" s="95">
        <f>IF(AND(S$18=$B$19,$C35=$B$19),$D35,IF(AND(S$18&gt;$C35,S$18&lt;=($B35+$C35)),$D35/$B35,0)/IF('A.8.FATOR'!S147=0,1,'A.8.FATOR'!S147))</f>
        <v>0</v>
      </c>
      <c r="T35" s="95">
        <f>IF(AND(T$18=$B$19,$C35=$B$19),$D35,IF(AND(T$18&gt;$C35,T$18&lt;=($B35+$C35)),$D35/$B35,0)/IF('A.8.FATOR'!T147=0,1,'A.8.FATOR'!T147))</f>
        <v>0</v>
      </c>
      <c r="U35" s="95">
        <f>IF(AND(U$18=$B$19,$C35=$B$19),$D35,IF(AND(U$18&gt;$C35,U$18&lt;=($B35+$C35)),$D35/$B35,0)/IF('A.8.FATOR'!U147=0,1,'A.8.FATOR'!U147))</f>
        <v>0</v>
      </c>
      <c r="V35" s="95">
        <f>IF(AND(V$18=$B$19,$C35=$B$19),$D35,IF(AND(V$18&gt;$C35,V$18&lt;=($B35+$C35)),$D35/$B35,0)/IF('A.8.FATOR'!V147=0,1,'A.8.FATOR'!V147))</f>
        <v>0</v>
      </c>
      <c r="W35" s="95">
        <f>IF(AND(W$18=$B$19,$C35=$B$19),$D35,IF(AND(W$18&gt;$C35,W$18&lt;=($B35+$C35)),$D35/$B35,0)/IF('A.8.FATOR'!W147=0,1,'A.8.FATOR'!W147))</f>
        <v>0</v>
      </c>
      <c r="X35" s="95">
        <f>IF(AND(X$18=$B$19,$C35=$B$19),$D35,IF(AND(X$18&gt;$C35,X$18&lt;=($B35+$C35)),$D35/$B35,0)/IF('A.8.FATOR'!X147=0,1,'A.8.FATOR'!X147))</f>
        <v>0</v>
      </c>
      <c r="Y35" s="84"/>
      <c r="Z35" s="82"/>
    </row>
    <row r="36" spans="2:26" x14ac:dyDescent="0.2">
      <c r="B36" s="89">
        <f t="shared" si="2"/>
        <v>3</v>
      </c>
      <c r="C36" s="113">
        <f t="shared" si="4"/>
        <v>17</v>
      </c>
      <c r="D36" s="96">
        <f t="shared" si="3"/>
        <v>0</v>
      </c>
      <c r="E36" s="95">
        <f>IF(AND(E$18=$B$19,$C36=$B$19),$D36,IF(AND(E$18&gt;$C36,E$18&lt;=($B36+$C36)),$D36/$B36,0)/IF('A.8.FATOR'!E148=0,1,'A.8.FATOR'!E148))</f>
        <v>0</v>
      </c>
      <c r="F36" s="95">
        <f>IF(AND(F$18=$B$19,$C36=$B$19),$D36,IF(AND(F$18&gt;$C36,F$18&lt;=($B36+$C36)),$D36/$B36,0)/IF('A.8.FATOR'!F148=0,1,'A.8.FATOR'!F148))</f>
        <v>0</v>
      </c>
      <c r="G36" s="95">
        <f>IF(AND(G$18=$B$19,$C36=$B$19),$D36,IF(AND(G$18&gt;$C36,G$18&lt;=($B36+$C36)),$D36/$B36,0)/IF('A.8.FATOR'!G148=0,1,'A.8.FATOR'!G148))</f>
        <v>0</v>
      </c>
      <c r="H36" s="95">
        <f>IF(AND(H$18=$B$19,$C36=$B$19),$D36,IF(AND(H$18&gt;$C36,H$18&lt;=($B36+$C36)),$D36/$B36,0)/IF('A.8.FATOR'!H148=0,1,'A.8.FATOR'!H148))</f>
        <v>0</v>
      </c>
      <c r="I36" s="95">
        <f>IF(AND(I$18=$B$19,$C36=$B$19),$D36,IF(AND(I$18&gt;$C36,I$18&lt;=($B36+$C36)),$D36/$B36,0)/IF('A.8.FATOR'!I148=0,1,'A.8.FATOR'!I148))</f>
        <v>0</v>
      </c>
      <c r="J36" s="95">
        <f>IF(AND(J$18=$B$19,$C36=$B$19),$D36,IF(AND(J$18&gt;$C36,J$18&lt;=($B36+$C36)),$D36/$B36,0)/IF('A.8.FATOR'!J148=0,1,'A.8.FATOR'!J148))</f>
        <v>0</v>
      </c>
      <c r="K36" s="95">
        <f>IF(AND(K$18=$B$19,$C36=$B$19),$D36,IF(AND(K$18&gt;$C36,K$18&lt;=($B36+$C36)),$D36/$B36,0)/IF('A.8.FATOR'!K148=0,1,'A.8.FATOR'!K148))</f>
        <v>0</v>
      </c>
      <c r="L36" s="95">
        <f>IF(AND(L$18=$B$19,$C36=$B$19),$D36,IF(AND(L$18&gt;$C36,L$18&lt;=($B36+$C36)),$D36/$B36,0)/IF('A.8.FATOR'!L148=0,1,'A.8.FATOR'!L148))</f>
        <v>0</v>
      </c>
      <c r="M36" s="95">
        <f>IF(AND(M$18=$B$19,$C36=$B$19),$D36,IF(AND(M$18&gt;$C36,M$18&lt;=($B36+$C36)),$D36/$B36,0)/IF('A.8.FATOR'!M148=0,1,'A.8.FATOR'!M148))</f>
        <v>0</v>
      </c>
      <c r="N36" s="95">
        <f>IF(AND(N$18=$B$19,$C36=$B$19),$D36,IF(AND(N$18&gt;$C36,N$18&lt;=($B36+$C36)),$D36/$B36,0)/IF('A.8.FATOR'!N148=0,1,'A.8.FATOR'!N148))</f>
        <v>0</v>
      </c>
      <c r="O36" s="95">
        <f>IF(AND(O$18=$B$19,$C36=$B$19),$D36,IF(AND(O$18&gt;$C36,O$18&lt;=($B36+$C36)),$D36/$B36,0)/IF('A.8.FATOR'!O148=0,1,'A.8.FATOR'!O148))</f>
        <v>0</v>
      </c>
      <c r="P36" s="95">
        <f>IF(AND(P$18=$B$19,$C36=$B$19),$D36,IF(AND(P$18&gt;$C36,P$18&lt;=($B36+$C36)),$D36/$B36,0)/IF('A.8.FATOR'!P148=0,1,'A.8.FATOR'!P148))</f>
        <v>0</v>
      </c>
      <c r="Q36" s="95">
        <f>IF(AND(Q$18=$B$19,$C36=$B$19),$D36,IF(AND(Q$18&gt;$C36,Q$18&lt;=($B36+$C36)),$D36/$B36,0)/IF('A.8.FATOR'!Q148=0,1,'A.8.FATOR'!Q148))</f>
        <v>0</v>
      </c>
      <c r="R36" s="95">
        <f>IF(AND(R$18=$B$19,$C36=$B$19),$D36,IF(AND(R$18&gt;$C36,R$18&lt;=($B36+$C36)),$D36/$B36,0)/IF('A.8.FATOR'!R148=0,1,'A.8.FATOR'!R148))</f>
        <v>0</v>
      </c>
      <c r="S36" s="95">
        <f>IF(AND(S$18=$B$19,$C36=$B$19),$D36,IF(AND(S$18&gt;$C36,S$18&lt;=($B36+$C36)),$D36/$B36,0)/IF('A.8.FATOR'!S148=0,1,'A.8.FATOR'!S148))</f>
        <v>0</v>
      </c>
      <c r="T36" s="95">
        <f>IF(AND(T$18=$B$19,$C36=$B$19),$D36,IF(AND(T$18&gt;$C36,T$18&lt;=($B36+$C36)),$D36/$B36,0)/IF('A.8.FATOR'!T148=0,1,'A.8.FATOR'!T148))</f>
        <v>0</v>
      </c>
      <c r="U36" s="95">
        <f>IF(AND(U$18=$B$19,$C36=$B$19),$D36,IF(AND(U$18&gt;$C36,U$18&lt;=($B36+$C36)),$D36/$B36,0)/IF('A.8.FATOR'!U148=0,1,'A.8.FATOR'!U148))</f>
        <v>0</v>
      </c>
      <c r="V36" s="95">
        <f>IF(AND(V$18=$B$19,$C36=$B$19),$D36,IF(AND(V$18&gt;$C36,V$18&lt;=($B36+$C36)),$D36/$B36,0)/IF('A.8.FATOR'!V148=0,1,'A.8.FATOR'!V148))</f>
        <v>0</v>
      </c>
      <c r="W36" s="95">
        <f>IF(AND(W$18=$B$19,$C36=$B$19),$D36,IF(AND(W$18&gt;$C36,W$18&lt;=($B36+$C36)),$D36/$B36,0)/IF('A.8.FATOR'!W148=0,1,'A.8.FATOR'!W148))</f>
        <v>0</v>
      </c>
      <c r="X36" s="95">
        <f>IF(AND(X$18=$B$19,$C36=$B$19),$D36,IF(AND(X$18&gt;$C36,X$18&lt;=($B36+$C36)),$D36/$B36,0)/IF('A.8.FATOR'!X148=0,1,'A.8.FATOR'!X148))</f>
        <v>0</v>
      </c>
      <c r="Y36" s="84"/>
      <c r="Z36" s="82"/>
    </row>
    <row r="37" spans="2:26" x14ac:dyDescent="0.2">
      <c r="B37" s="89">
        <f t="shared" si="2"/>
        <v>2</v>
      </c>
      <c r="C37" s="113">
        <f t="shared" si="4"/>
        <v>18</v>
      </c>
      <c r="D37" s="96">
        <f t="shared" si="3"/>
        <v>0</v>
      </c>
      <c r="E37" s="95">
        <f>IF(AND(E$18=$B$19,$C37=$B$19),$D37,IF(AND(E$18&gt;$C37,E$18&lt;=($B37+$C37)),$D37/$B37,0)/IF('A.8.FATOR'!E149=0,1,'A.8.FATOR'!E149))</f>
        <v>0</v>
      </c>
      <c r="F37" s="95">
        <f>IF(AND(F$18=$B$19,$C37=$B$19),$D37,IF(AND(F$18&gt;$C37,F$18&lt;=($B37+$C37)),$D37/$B37,0)/IF('A.8.FATOR'!F149=0,1,'A.8.FATOR'!F149))</f>
        <v>0</v>
      </c>
      <c r="G37" s="95">
        <f>IF(AND(G$18=$B$19,$C37=$B$19),$D37,IF(AND(G$18&gt;$C37,G$18&lt;=($B37+$C37)),$D37/$B37,0)/IF('A.8.FATOR'!G149=0,1,'A.8.FATOR'!G149))</f>
        <v>0</v>
      </c>
      <c r="H37" s="95">
        <f>IF(AND(H$18=$B$19,$C37=$B$19),$D37,IF(AND(H$18&gt;$C37,H$18&lt;=($B37+$C37)),$D37/$B37,0)/IF('A.8.FATOR'!H149=0,1,'A.8.FATOR'!H149))</f>
        <v>0</v>
      </c>
      <c r="I37" s="95">
        <f>IF(AND(I$18=$B$19,$C37=$B$19),$D37,IF(AND(I$18&gt;$C37,I$18&lt;=($B37+$C37)),$D37/$B37,0)/IF('A.8.FATOR'!I149=0,1,'A.8.FATOR'!I149))</f>
        <v>0</v>
      </c>
      <c r="J37" s="95">
        <f>IF(AND(J$18=$B$19,$C37=$B$19),$D37,IF(AND(J$18&gt;$C37,J$18&lt;=($B37+$C37)),$D37/$B37,0)/IF('A.8.FATOR'!J149=0,1,'A.8.FATOR'!J149))</f>
        <v>0</v>
      </c>
      <c r="K37" s="95">
        <f>IF(AND(K$18=$B$19,$C37=$B$19),$D37,IF(AND(K$18&gt;$C37,K$18&lt;=($B37+$C37)),$D37/$B37,0)/IF('A.8.FATOR'!K149=0,1,'A.8.FATOR'!K149))</f>
        <v>0</v>
      </c>
      <c r="L37" s="95">
        <f>IF(AND(L$18=$B$19,$C37=$B$19),$D37,IF(AND(L$18&gt;$C37,L$18&lt;=($B37+$C37)),$D37/$B37,0)/IF('A.8.FATOR'!L149=0,1,'A.8.FATOR'!L149))</f>
        <v>0</v>
      </c>
      <c r="M37" s="95">
        <f>IF(AND(M$18=$B$19,$C37=$B$19),$D37,IF(AND(M$18&gt;$C37,M$18&lt;=($B37+$C37)),$D37/$B37,0)/IF('A.8.FATOR'!M149=0,1,'A.8.FATOR'!M149))</f>
        <v>0</v>
      </c>
      <c r="N37" s="95">
        <f>IF(AND(N$18=$B$19,$C37=$B$19),$D37,IF(AND(N$18&gt;$C37,N$18&lt;=($B37+$C37)),$D37/$B37,0)/IF('A.8.FATOR'!N149=0,1,'A.8.FATOR'!N149))</f>
        <v>0</v>
      </c>
      <c r="O37" s="95">
        <f>IF(AND(O$18=$B$19,$C37=$B$19),$D37,IF(AND(O$18&gt;$C37,O$18&lt;=($B37+$C37)),$D37/$B37,0)/IF('A.8.FATOR'!O149=0,1,'A.8.FATOR'!O149))</f>
        <v>0</v>
      </c>
      <c r="P37" s="95">
        <f>IF(AND(P$18=$B$19,$C37=$B$19),$D37,IF(AND(P$18&gt;$C37,P$18&lt;=($B37+$C37)),$D37/$B37,0)/IF('A.8.FATOR'!P149=0,1,'A.8.FATOR'!P149))</f>
        <v>0</v>
      </c>
      <c r="Q37" s="95">
        <f>IF(AND(Q$18=$B$19,$C37=$B$19),$D37,IF(AND(Q$18&gt;$C37,Q$18&lt;=($B37+$C37)),$D37/$B37,0)/IF('A.8.FATOR'!Q149=0,1,'A.8.FATOR'!Q149))</f>
        <v>0</v>
      </c>
      <c r="R37" s="95">
        <f>IF(AND(R$18=$B$19,$C37=$B$19),$D37,IF(AND(R$18&gt;$C37,R$18&lt;=($B37+$C37)),$D37/$B37,0)/IF('A.8.FATOR'!R149=0,1,'A.8.FATOR'!R149))</f>
        <v>0</v>
      </c>
      <c r="S37" s="95">
        <f>IF(AND(S$18=$B$19,$C37=$B$19),$D37,IF(AND(S$18&gt;$C37,S$18&lt;=($B37+$C37)),$D37/$B37,0)/IF('A.8.FATOR'!S149=0,1,'A.8.FATOR'!S149))</f>
        <v>0</v>
      </c>
      <c r="T37" s="95">
        <f>IF(AND(T$18=$B$19,$C37=$B$19),$D37,IF(AND(T$18&gt;$C37,T$18&lt;=($B37+$C37)),$D37/$B37,0)/IF('A.8.FATOR'!T149=0,1,'A.8.FATOR'!T149))</f>
        <v>0</v>
      </c>
      <c r="U37" s="95">
        <f>IF(AND(U$18=$B$19,$C37=$B$19),$D37,IF(AND(U$18&gt;$C37,U$18&lt;=($B37+$C37)),$D37/$B37,0)/IF('A.8.FATOR'!U149=0,1,'A.8.FATOR'!U149))</f>
        <v>0</v>
      </c>
      <c r="V37" s="95">
        <f>IF(AND(V$18=$B$19,$C37=$B$19),$D37,IF(AND(V$18&gt;$C37,V$18&lt;=($B37+$C37)),$D37/$B37,0)/IF('A.8.FATOR'!V149=0,1,'A.8.FATOR'!V149))</f>
        <v>0</v>
      </c>
      <c r="W37" s="95">
        <f>IF(AND(W$18=$B$19,$C37=$B$19),$D37,IF(AND(W$18&gt;$C37,W$18&lt;=($B37+$C37)),$D37/$B37,0)/IF('A.8.FATOR'!W149=0,1,'A.8.FATOR'!W149))</f>
        <v>0</v>
      </c>
      <c r="X37" s="95">
        <f>IF(AND(X$18=$B$19,$C37=$B$19),$D37,IF(AND(X$18&gt;$C37,X$18&lt;=($B37+$C37)),$D37/$B37,0)/IF('A.8.FATOR'!X149=0,1,'A.8.FATOR'!X149))</f>
        <v>0</v>
      </c>
      <c r="Y37" s="84"/>
      <c r="Z37" s="82"/>
    </row>
    <row r="38" spans="2:26" x14ac:dyDescent="0.2">
      <c r="B38" s="89">
        <f t="shared" si="2"/>
        <v>1</v>
      </c>
      <c r="C38" s="113">
        <f t="shared" si="4"/>
        <v>19</v>
      </c>
      <c r="D38" s="96">
        <f t="shared" si="3"/>
        <v>0</v>
      </c>
      <c r="E38" s="95">
        <f>IF(AND(E$18=$B$19,$C38=$B$19),$D38,IF(AND(E$18&gt;$C38,E$18&lt;=($B38+$C38)),$D38/$B38,0)/IF('A.8.FATOR'!E150=0,1,'A.8.FATOR'!E150))</f>
        <v>0</v>
      </c>
      <c r="F38" s="95">
        <f>IF(AND(F$18=$B$19,$C38=$B$19),$D38,IF(AND(F$18&gt;$C38,F$18&lt;=($B38+$C38)),$D38/$B38,0)/IF('A.8.FATOR'!F150=0,1,'A.8.FATOR'!F150))</f>
        <v>0</v>
      </c>
      <c r="G38" s="95">
        <f>IF(AND(G$18=$B$19,$C38=$B$19),$D38,IF(AND(G$18&gt;$C38,G$18&lt;=($B38+$C38)),$D38/$B38,0)/IF('A.8.FATOR'!G150=0,1,'A.8.FATOR'!G150))</f>
        <v>0</v>
      </c>
      <c r="H38" s="95">
        <f>IF(AND(H$18=$B$19,$C38=$B$19),$D38,IF(AND(H$18&gt;$C38,H$18&lt;=($B38+$C38)),$D38/$B38,0)/IF('A.8.FATOR'!H150=0,1,'A.8.FATOR'!H150))</f>
        <v>0</v>
      </c>
      <c r="I38" s="95">
        <f>IF(AND(I$18=$B$19,$C38=$B$19),$D38,IF(AND(I$18&gt;$C38,I$18&lt;=($B38+$C38)),$D38/$B38,0)/IF('A.8.FATOR'!I150=0,1,'A.8.FATOR'!I150))</f>
        <v>0</v>
      </c>
      <c r="J38" s="95">
        <f>IF(AND(J$18=$B$19,$C38=$B$19),$D38,IF(AND(J$18&gt;$C38,J$18&lt;=($B38+$C38)),$D38/$B38,0)/IF('A.8.FATOR'!J150=0,1,'A.8.FATOR'!J150))</f>
        <v>0</v>
      </c>
      <c r="K38" s="95">
        <f>IF(AND(K$18=$B$19,$C38=$B$19),$D38,IF(AND(K$18&gt;$C38,K$18&lt;=($B38+$C38)),$D38/$B38,0)/IF('A.8.FATOR'!K150=0,1,'A.8.FATOR'!K150))</f>
        <v>0</v>
      </c>
      <c r="L38" s="95">
        <f>IF(AND(L$18=$B$19,$C38=$B$19),$D38,IF(AND(L$18&gt;$C38,L$18&lt;=($B38+$C38)),$D38/$B38,0)/IF('A.8.FATOR'!L150=0,1,'A.8.FATOR'!L150))</f>
        <v>0</v>
      </c>
      <c r="M38" s="95">
        <f>IF(AND(M$18=$B$19,$C38=$B$19),$D38,IF(AND(M$18&gt;$C38,M$18&lt;=($B38+$C38)),$D38/$B38,0)/IF('A.8.FATOR'!M150=0,1,'A.8.FATOR'!M150))</f>
        <v>0</v>
      </c>
      <c r="N38" s="95">
        <f>IF(AND(N$18=$B$19,$C38=$B$19),$D38,IF(AND(N$18&gt;$C38,N$18&lt;=($B38+$C38)),$D38/$B38,0)/IF('A.8.FATOR'!N150=0,1,'A.8.FATOR'!N150))</f>
        <v>0</v>
      </c>
      <c r="O38" s="95">
        <f>IF(AND(O$18=$B$19,$C38=$B$19),$D38,IF(AND(O$18&gt;$C38,O$18&lt;=($B38+$C38)),$D38/$B38,0)/IF('A.8.FATOR'!O150=0,1,'A.8.FATOR'!O150))</f>
        <v>0</v>
      </c>
      <c r="P38" s="95">
        <f>IF(AND(P$18=$B$19,$C38=$B$19),$D38,IF(AND(P$18&gt;$C38,P$18&lt;=($B38+$C38)),$D38/$B38,0)/IF('A.8.FATOR'!P150=0,1,'A.8.FATOR'!P150))</f>
        <v>0</v>
      </c>
      <c r="Q38" s="95">
        <f>IF(AND(Q$18=$B$19,$C38=$B$19),$D38,IF(AND(Q$18&gt;$C38,Q$18&lt;=($B38+$C38)),$D38/$B38,0)/IF('A.8.FATOR'!Q150=0,1,'A.8.FATOR'!Q150))</f>
        <v>0</v>
      </c>
      <c r="R38" s="95">
        <f>IF(AND(R$18=$B$19,$C38=$B$19),$D38,IF(AND(R$18&gt;$C38,R$18&lt;=($B38+$C38)),$D38/$B38,0)/IF('A.8.FATOR'!R150=0,1,'A.8.FATOR'!R150))</f>
        <v>0</v>
      </c>
      <c r="S38" s="95">
        <f>IF(AND(S$18=$B$19,$C38=$B$19),$D38,IF(AND(S$18&gt;$C38,S$18&lt;=($B38+$C38)),$D38/$B38,0)/IF('A.8.FATOR'!S150=0,1,'A.8.FATOR'!S150))</f>
        <v>0</v>
      </c>
      <c r="T38" s="95">
        <f>IF(AND(T$18=$B$19,$C38=$B$19),$D38,IF(AND(T$18&gt;$C38,T$18&lt;=($B38+$C38)),$D38/$B38,0)/IF('A.8.FATOR'!T150=0,1,'A.8.FATOR'!T150))</f>
        <v>0</v>
      </c>
      <c r="U38" s="95">
        <f>IF(AND(U$18=$B$19,$C38=$B$19),$D38,IF(AND(U$18&gt;$C38,U$18&lt;=($B38+$C38)),$D38/$B38,0)/IF('A.8.FATOR'!U150=0,1,'A.8.FATOR'!U150))</f>
        <v>0</v>
      </c>
      <c r="V38" s="95">
        <f>IF(AND(V$18=$B$19,$C38=$B$19),$D38,IF(AND(V$18&gt;$C38,V$18&lt;=($B38+$C38)),$D38/$B38,0)/IF('A.8.FATOR'!V150=0,1,'A.8.FATOR'!V150))</f>
        <v>0</v>
      </c>
      <c r="W38" s="95">
        <f>IF(AND(W$18=$B$19,$C38=$B$19),$D38,IF(AND(W$18&gt;$C38,W$18&lt;=($B38+$C38)),$D38/$B38,0)/IF('A.8.FATOR'!W150=0,1,'A.8.FATOR'!W150))</f>
        <v>0</v>
      </c>
      <c r="X38" s="95">
        <f>IF(AND(X$18=$B$19,$C38=$B$19),$D38,IF(AND(X$18&gt;$C38,X$18&lt;=($B38+$C38)),$D38/$B38,0)/IF('A.8.FATOR'!X150=0,1,'A.8.FATOR'!X150))</f>
        <v>0</v>
      </c>
      <c r="Y38" s="84"/>
      <c r="Z38" s="82"/>
    </row>
    <row r="39" spans="2:26" x14ac:dyDescent="0.2">
      <c r="B39" s="89">
        <f t="shared" si="2"/>
        <v>0</v>
      </c>
      <c r="C39" s="113">
        <f t="shared" si="4"/>
        <v>20</v>
      </c>
      <c r="D39" s="96">
        <f t="shared" si="3"/>
        <v>0</v>
      </c>
      <c r="E39" s="95">
        <f>IF(AND(E$18=$B$19,$C39=$B$19),$D39,IF(AND(E$18&gt;$C39,E$18&lt;=($B39+$C39)),$D39/$B39,0)/IF('A.8.FATOR'!E151=0,1,'A.8.FATOR'!E151))</f>
        <v>0</v>
      </c>
      <c r="F39" s="95">
        <f>IF(AND(F$18=$B$19,$C39=$B$19),$D39,IF(AND(F$18&gt;$C39,F$18&lt;=($B39+$C39)),$D39/$B39,0)/IF('A.8.FATOR'!F151=0,1,'A.8.FATOR'!F151))</f>
        <v>0</v>
      </c>
      <c r="G39" s="95">
        <f>IF(AND(G$18=$B$19,$C39=$B$19),$D39,IF(AND(G$18&gt;$C39,G$18&lt;=($B39+$C39)),$D39/$B39,0)/IF('A.8.FATOR'!G151=0,1,'A.8.FATOR'!G151))</f>
        <v>0</v>
      </c>
      <c r="H39" s="95">
        <f>IF(AND(H$18=$B$19,$C39=$B$19),$D39,IF(AND(H$18&gt;$C39,H$18&lt;=($B39+$C39)),$D39/$B39,0)/IF('A.8.FATOR'!H151=0,1,'A.8.FATOR'!H151))</f>
        <v>0</v>
      </c>
      <c r="I39" s="95">
        <f>IF(AND(I$18=$B$19,$C39=$B$19),$D39,IF(AND(I$18&gt;$C39,I$18&lt;=($B39+$C39)),$D39/$B39,0)/IF('A.8.FATOR'!I151=0,1,'A.8.FATOR'!I151))</f>
        <v>0</v>
      </c>
      <c r="J39" s="95">
        <f>IF(AND(J$18=$B$19,$C39=$B$19),$D39,IF(AND(J$18&gt;$C39,J$18&lt;=($B39+$C39)),$D39/$B39,0)/IF('A.8.FATOR'!J151=0,1,'A.8.FATOR'!J151))</f>
        <v>0</v>
      </c>
      <c r="K39" s="95">
        <f>IF(AND(K$18=$B$19,$C39=$B$19),$D39,IF(AND(K$18&gt;$C39,K$18&lt;=($B39+$C39)),$D39/$B39,0)/IF('A.8.FATOR'!K151=0,1,'A.8.FATOR'!K151))</f>
        <v>0</v>
      </c>
      <c r="L39" s="95">
        <f>IF(AND(L$18=$B$19,$C39=$B$19),$D39,IF(AND(L$18&gt;$C39,L$18&lt;=($B39+$C39)),$D39/$B39,0)/IF('A.8.FATOR'!L151=0,1,'A.8.FATOR'!L151))</f>
        <v>0</v>
      </c>
      <c r="M39" s="95">
        <f>IF(AND(M$18=$B$19,$C39=$B$19),$D39,IF(AND(M$18&gt;$C39,M$18&lt;=($B39+$C39)),$D39/$B39,0)/IF('A.8.FATOR'!M151=0,1,'A.8.FATOR'!M151))</f>
        <v>0</v>
      </c>
      <c r="N39" s="95">
        <f>IF(AND(N$18=$B$19,$C39=$B$19),$D39,IF(AND(N$18&gt;$C39,N$18&lt;=($B39+$C39)),$D39/$B39,0)/IF('A.8.FATOR'!N151=0,1,'A.8.FATOR'!N151))</f>
        <v>0</v>
      </c>
      <c r="O39" s="95">
        <f>IF(AND(O$18=$B$19,$C39=$B$19),$D39,IF(AND(O$18&gt;$C39,O$18&lt;=($B39+$C39)),$D39/$B39,0)/IF('A.8.FATOR'!O151=0,1,'A.8.FATOR'!O151))</f>
        <v>0</v>
      </c>
      <c r="P39" s="95">
        <f>IF(AND(P$18=$B$19,$C39=$B$19),$D39,IF(AND(P$18&gt;$C39,P$18&lt;=($B39+$C39)),$D39/$B39,0)/IF('A.8.FATOR'!P151=0,1,'A.8.FATOR'!P151))</f>
        <v>0</v>
      </c>
      <c r="Q39" s="95">
        <f>IF(AND(Q$18=$B$19,$C39=$B$19),$D39,IF(AND(Q$18&gt;$C39,Q$18&lt;=($B39+$C39)),$D39/$B39,0)/IF('A.8.FATOR'!Q151=0,1,'A.8.FATOR'!Q151))</f>
        <v>0</v>
      </c>
      <c r="R39" s="95">
        <f>IF(AND(R$18=$B$19,$C39=$B$19),$D39,IF(AND(R$18&gt;$C39,R$18&lt;=($B39+$C39)),$D39/$B39,0)/IF('A.8.FATOR'!R151=0,1,'A.8.FATOR'!R151))</f>
        <v>0</v>
      </c>
      <c r="S39" s="95">
        <f>IF(AND(S$18=$B$19,$C39=$B$19),$D39,IF(AND(S$18&gt;$C39,S$18&lt;=($B39+$C39)),$D39/$B39,0)/IF('A.8.FATOR'!S151=0,1,'A.8.FATOR'!S151))</f>
        <v>0</v>
      </c>
      <c r="T39" s="95">
        <f>IF(AND(T$18=$B$19,$C39=$B$19),$D39,IF(AND(T$18&gt;$C39,T$18&lt;=($B39+$C39)),$D39/$B39,0)/IF('A.8.FATOR'!T151=0,1,'A.8.FATOR'!T151))</f>
        <v>0</v>
      </c>
      <c r="U39" s="95">
        <f>IF(AND(U$18=$B$19,$C39=$B$19),$D39,IF(AND(U$18&gt;$C39,U$18&lt;=($B39+$C39)),$D39/$B39,0)/IF('A.8.FATOR'!U151=0,1,'A.8.FATOR'!U151))</f>
        <v>0</v>
      </c>
      <c r="V39" s="95">
        <f>IF(AND(V$18=$B$19,$C39=$B$19),$D39,IF(AND(V$18&gt;$C39,V$18&lt;=($B39+$C39)),$D39/$B39,0)/IF('A.8.FATOR'!V151=0,1,'A.8.FATOR'!V151))</f>
        <v>0</v>
      </c>
      <c r="W39" s="95">
        <f>IF(AND(W$18=$B$19,$C39=$B$19),$D39,IF(AND(W$18&gt;$C39,W$18&lt;=($B39+$C39)),$D39/$B39,0)/IF('A.8.FATOR'!W151=0,1,'A.8.FATOR'!W151))</f>
        <v>0</v>
      </c>
      <c r="X39" s="95">
        <f>IF(AND(X$18=$B$19,$C39=$B$19),$D39,IF(AND(X$18&gt;$C39,X$18&lt;=($B39+$C39)),$D39/$B39,0)/IF('A.8.FATOR'!X151=0,1,'A.8.FATOR'!X151))</f>
        <v>0</v>
      </c>
      <c r="Y39" s="84"/>
      <c r="Z39" s="82"/>
    </row>
    <row r="40" spans="2:26" x14ac:dyDescent="0.2">
      <c r="C40" s="81" t="s">
        <v>283</v>
      </c>
      <c r="D40" s="84">
        <f t="shared" ref="D40:X40" si="5">SUM(D20:D39)</f>
        <v>100000.00000000001</v>
      </c>
      <c r="E40" s="84">
        <f t="shared" si="5"/>
        <v>0</v>
      </c>
      <c r="F40" s="84">
        <f t="shared" si="5"/>
        <v>0</v>
      </c>
      <c r="G40" s="84">
        <f t="shared" si="5"/>
        <v>5316.321105794791</v>
      </c>
      <c r="H40" s="84">
        <f t="shared" si="5"/>
        <v>5087.5050875050883</v>
      </c>
      <c r="I40" s="84">
        <f t="shared" si="5"/>
        <v>4868.5965783503252</v>
      </c>
      <c r="J40" s="84">
        <f t="shared" si="5"/>
        <v>4659.1375004659149</v>
      </c>
      <c r="K40" s="84">
        <f t="shared" si="5"/>
        <v>4458.3545105172589</v>
      </c>
      <c r="L40" s="84">
        <f t="shared" si="5"/>
        <v>4266.2844075837475</v>
      </c>
      <c r="M40" s="84">
        <f t="shared" si="5"/>
        <v>4082.5658109608735</v>
      </c>
      <c r="N40" s="84">
        <f t="shared" si="5"/>
        <v>3906.860446944836</v>
      </c>
      <c r="O40" s="84">
        <f t="shared" si="5"/>
        <v>3738.5972783011821</v>
      </c>
      <c r="P40" s="84">
        <f t="shared" si="5"/>
        <v>3577.5359363484813</v>
      </c>
      <c r="Q40" s="84">
        <f t="shared" si="5"/>
        <v>3423.4382274806239</v>
      </c>
      <c r="R40" s="84">
        <f t="shared" si="5"/>
        <v>3276.0676704538014</v>
      </c>
      <c r="S40" s="84">
        <f t="shared" si="5"/>
        <v>3135.0124459994113</v>
      </c>
      <c r="T40" s="84">
        <f t="shared" si="5"/>
        <v>3000.0840023520664</v>
      </c>
      <c r="U40" s="84">
        <f t="shared" si="5"/>
        <v>2870.9397734254335</v>
      </c>
      <c r="V40" s="84">
        <f t="shared" si="5"/>
        <v>2747.2829371751341</v>
      </c>
      <c r="W40" s="84">
        <f t="shared" si="5"/>
        <v>2628.9776431741229</v>
      </c>
      <c r="X40" s="84">
        <f t="shared" si="5"/>
        <v>2515.7612441948813</v>
      </c>
      <c r="Y40" s="84"/>
      <c r="Z40" s="82"/>
    </row>
    <row r="41" spans="2:26" x14ac:dyDescent="0.2">
      <c r="B41" s="89" t="s">
        <v>284</v>
      </c>
      <c r="C41" s="81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2"/>
    </row>
  </sheetData>
  <sheetProtection algorithmName="SHA-512" hashValue="9J1A5Sh6QKwpJOw/hCs6/vhFDGZPqIUMNzDBs/FSl1QXapRlg9PBbERT3DskHu/SeyWqSr+Ylxyoh4lB5g1nOg==" saltValue="sMm/yDdkmnc0rlBXyr7bmA==" spinCount="100000" sheet="1" objects="1" scenarios="1"/>
  <pageMargins left="0.59055118110236227" right="0.39370078740157483" top="1.1811023622047245" bottom="0.39370078740157483" header="0.59055118110236227" footer="0.39370078740157483"/>
  <pageSetup paperSize="9" scale="70" pageOrder="overThenDown" orientation="landscape" r:id="rId1"/>
  <headerFooter>
    <oddHeader>&amp;L&amp;G</oddHeader>
  </headerFooter>
  <colBreaks count="1" manualBreakCount="1">
    <brk id="14" min="1" max="47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5"/>
  <sheetViews>
    <sheetView showGridLines="0" zoomScaleNormal="100" zoomScaleSheetLayoutView="110" zoomScalePageLayoutView="85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6.5703125" customWidth="1"/>
    <col min="4" max="4" width="10.5703125" customWidth="1"/>
    <col min="5" max="25" width="12.85546875" customWidth="1"/>
    <col min="26" max="26" width="0.42578125" customWidth="1"/>
    <col min="27" max="38" width="9.7109375" customWidth="1"/>
  </cols>
  <sheetData>
    <row r="3" spans="1:51" ht="24" customHeight="1" x14ac:dyDescent="0.2">
      <c r="A3" s="618" t="s">
        <v>55</v>
      </c>
      <c r="B3" s="4"/>
      <c r="C3" s="5"/>
      <c r="D3" s="5"/>
      <c r="E3" s="5"/>
      <c r="F3" s="5"/>
      <c r="G3" s="5"/>
      <c r="H3" s="5"/>
      <c r="I3" s="5"/>
    </row>
    <row r="4" spans="1:51" ht="6" customHeight="1" x14ac:dyDescent="0.2">
      <c r="A4" s="6"/>
      <c r="B4" s="4"/>
      <c r="C4" s="33"/>
      <c r="D4" s="33"/>
      <c r="E4" s="148"/>
      <c r="F4" s="5"/>
      <c r="G4" s="5"/>
      <c r="H4" s="4"/>
      <c r="I4" s="5"/>
    </row>
    <row r="5" spans="1:51" x14ac:dyDescent="0.2">
      <c r="A5" s="34" t="s">
        <v>38</v>
      </c>
      <c r="B5" s="4"/>
      <c r="C5" s="22"/>
      <c r="D5" s="22"/>
      <c r="E5" s="5"/>
      <c r="F5" s="5"/>
      <c r="G5" s="5"/>
      <c r="H5" s="4"/>
      <c r="I5" s="5"/>
    </row>
    <row r="6" spans="1:51" ht="18" customHeight="1" x14ac:dyDescent="0.2">
      <c r="A6" s="11"/>
      <c r="B6" s="567"/>
      <c r="C6" s="13"/>
      <c r="D6" s="13"/>
      <c r="E6" s="587" t="s">
        <v>0</v>
      </c>
      <c r="F6" s="587" t="s">
        <v>1</v>
      </c>
      <c r="G6" s="587" t="s">
        <v>6</v>
      </c>
      <c r="H6" s="587" t="s">
        <v>7</v>
      </c>
      <c r="I6" s="587" t="s">
        <v>8</v>
      </c>
      <c r="J6" s="587" t="s">
        <v>12</v>
      </c>
      <c r="K6" s="587" t="s">
        <v>13</v>
      </c>
      <c r="L6" s="587" t="s">
        <v>14</v>
      </c>
      <c r="M6" s="587" t="s">
        <v>15</v>
      </c>
      <c r="N6" s="587" t="s">
        <v>16</v>
      </c>
      <c r="O6" s="587" t="s">
        <v>17</v>
      </c>
      <c r="P6" s="587" t="s">
        <v>18</v>
      </c>
      <c r="Q6" s="587" t="s">
        <v>19</v>
      </c>
      <c r="R6" s="587" t="s">
        <v>20</v>
      </c>
      <c r="S6" s="587" t="s">
        <v>21</v>
      </c>
      <c r="T6" s="587" t="s">
        <v>22</v>
      </c>
      <c r="U6" s="587" t="s">
        <v>23</v>
      </c>
      <c r="V6" s="587" t="s">
        <v>24</v>
      </c>
      <c r="W6" s="587" t="s">
        <v>25</v>
      </c>
      <c r="X6" s="587" t="s">
        <v>26</v>
      </c>
      <c r="Y6" s="587" t="s">
        <v>2</v>
      </c>
    </row>
    <row r="7" spans="1:51" ht="6" customHeight="1" x14ac:dyDescent="0.2">
      <c r="A7" s="568"/>
      <c r="B7" s="7"/>
      <c r="C7" s="8"/>
      <c r="D7" s="10"/>
      <c r="E7" s="20"/>
      <c r="F7" s="11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</row>
    <row r="8" spans="1:51" ht="11.25" customHeight="1" x14ac:dyDescent="0.2">
      <c r="A8" s="569" t="s">
        <v>63</v>
      </c>
      <c r="B8" s="12"/>
      <c r="C8" s="12"/>
      <c r="D8" s="138"/>
      <c r="E8" s="119">
        <f>SUM(E9:E11)</f>
        <v>0</v>
      </c>
      <c r="F8" s="119">
        <f t="shared" ref="F8:Y8" si="0">SUM(F9:F11)</f>
        <v>19124.081399999999</v>
      </c>
      <c r="G8" s="119">
        <f t="shared" si="0"/>
        <v>152992.65144000002</v>
      </c>
      <c r="H8" s="119">
        <f t="shared" si="0"/>
        <v>152992.65144000002</v>
      </c>
      <c r="I8" s="119">
        <f t="shared" si="0"/>
        <v>152992.65144000002</v>
      </c>
      <c r="J8" s="119">
        <f t="shared" si="0"/>
        <v>152992.65144000002</v>
      </c>
      <c r="K8" s="119">
        <f t="shared" si="0"/>
        <v>152992.65144000002</v>
      </c>
      <c r="L8" s="119">
        <f t="shared" si="0"/>
        <v>152992.65144000002</v>
      </c>
      <c r="M8" s="119">
        <f t="shared" si="0"/>
        <v>152992.65144000002</v>
      </c>
      <c r="N8" s="119">
        <f t="shared" si="0"/>
        <v>152992.65144000002</v>
      </c>
      <c r="O8" s="119">
        <f t="shared" si="0"/>
        <v>152992.65144000002</v>
      </c>
      <c r="P8" s="119">
        <f t="shared" si="0"/>
        <v>152992.65144000002</v>
      </c>
      <c r="Q8" s="119">
        <f t="shared" si="0"/>
        <v>152992.65144000002</v>
      </c>
      <c r="R8" s="119">
        <f t="shared" si="0"/>
        <v>152992.65144000002</v>
      </c>
      <c r="S8" s="119">
        <f t="shared" si="0"/>
        <v>152992.65144000002</v>
      </c>
      <c r="T8" s="119">
        <f t="shared" si="0"/>
        <v>152992.65144000002</v>
      </c>
      <c r="U8" s="119">
        <f t="shared" si="0"/>
        <v>152992.65144000002</v>
      </c>
      <c r="V8" s="119">
        <f t="shared" si="0"/>
        <v>152992.65144000002</v>
      </c>
      <c r="W8" s="119">
        <f t="shared" si="0"/>
        <v>152992.65144000002</v>
      </c>
      <c r="X8" s="119">
        <f t="shared" si="0"/>
        <v>152992.65144000002</v>
      </c>
      <c r="Y8" s="119">
        <f t="shared" si="0"/>
        <v>2772991.8073200006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ht="11.25" customHeight="1" x14ac:dyDescent="0.2">
      <c r="A9" s="569"/>
      <c r="B9" s="47" t="s">
        <v>214</v>
      </c>
      <c r="C9" s="12"/>
      <c r="D9" s="138"/>
      <c r="E9" s="117">
        <f>'C.2.DRE'!E10</f>
        <v>0</v>
      </c>
      <c r="F9" s="117">
        <f>'C.2.DRE'!F10</f>
        <v>0</v>
      </c>
      <c r="G9" s="117">
        <f>'C.2.DRE'!G10</f>
        <v>0</v>
      </c>
      <c r="H9" s="117">
        <f>'C.2.DRE'!H10</f>
        <v>0</v>
      </c>
      <c r="I9" s="117">
        <f>'C.2.DRE'!I10</f>
        <v>0</v>
      </c>
      <c r="J9" s="117">
        <f>'C.2.DRE'!J10</f>
        <v>0</v>
      </c>
      <c r="K9" s="117">
        <f>'C.2.DRE'!K10</f>
        <v>0</v>
      </c>
      <c r="L9" s="117">
        <f>'C.2.DRE'!L10</f>
        <v>0</v>
      </c>
      <c r="M9" s="117">
        <f>'C.2.DRE'!M10</f>
        <v>0</v>
      </c>
      <c r="N9" s="117">
        <f>'C.2.DRE'!N10</f>
        <v>0</v>
      </c>
      <c r="O9" s="117">
        <f>'C.2.DRE'!O10</f>
        <v>0</v>
      </c>
      <c r="P9" s="117">
        <f>'C.2.DRE'!P10</f>
        <v>0</v>
      </c>
      <c r="Q9" s="117">
        <f>'C.2.DRE'!Q10</f>
        <v>0</v>
      </c>
      <c r="R9" s="117">
        <f>'C.2.DRE'!R10</f>
        <v>0</v>
      </c>
      <c r="S9" s="117">
        <f>'C.2.DRE'!S10</f>
        <v>0</v>
      </c>
      <c r="T9" s="117">
        <f>'C.2.DRE'!T10</f>
        <v>0</v>
      </c>
      <c r="U9" s="117">
        <f>'C.2.DRE'!U10</f>
        <v>0</v>
      </c>
      <c r="V9" s="117">
        <f>'C.2.DRE'!V10</f>
        <v>0</v>
      </c>
      <c r="W9" s="117">
        <f>'C.2.DRE'!W10</f>
        <v>0</v>
      </c>
      <c r="X9" s="117">
        <f>'C.2.DRE'!X10</f>
        <v>0</v>
      </c>
      <c r="Y9" s="117">
        <f>SUM(E9:X9)</f>
        <v>0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ht="11.25" customHeight="1" x14ac:dyDescent="0.2">
      <c r="A10" s="570"/>
      <c r="B10" s="47" t="s">
        <v>215</v>
      </c>
      <c r="C10" s="12"/>
      <c r="D10" s="138"/>
      <c r="E10" s="117">
        <f>'C.2.DRE'!E11</f>
        <v>0</v>
      </c>
      <c r="F10" s="117">
        <f>'C.2.DRE'!F11</f>
        <v>19124.081399999999</v>
      </c>
      <c r="G10" s="117">
        <f>'C.2.DRE'!G11</f>
        <v>152992.65144000002</v>
      </c>
      <c r="H10" s="117">
        <f>'C.2.DRE'!H11</f>
        <v>152992.65144000002</v>
      </c>
      <c r="I10" s="117">
        <f>'C.2.DRE'!I11</f>
        <v>152992.65144000002</v>
      </c>
      <c r="J10" s="117">
        <f>'C.2.DRE'!J11</f>
        <v>152992.65144000002</v>
      </c>
      <c r="K10" s="117">
        <f>'C.2.DRE'!K11</f>
        <v>152992.65144000002</v>
      </c>
      <c r="L10" s="117">
        <f>'C.2.DRE'!L11</f>
        <v>152992.65144000002</v>
      </c>
      <c r="M10" s="117">
        <f>'C.2.DRE'!M11</f>
        <v>152992.65144000002</v>
      </c>
      <c r="N10" s="117">
        <f>'C.2.DRE'!N11</f>
        <v>152992.65144000002</v>
      </c>
      <c r="O10" s="117">
        <f>'C.2.DRE'!O11</f>
        <v>152992.65144000002</v>
      </c>
      <c r="P10" s="117">
        <f>'C.2.DRE'!P11</f>
        <v>152992.65144000002</v>
      </c>
      <c r="Q10" s="117">
        <f>'C.2.DRE'!Q11</f>
        <v>152992.65144000002</v>
      </c>
      <c r="R10" s="117">
        <f>'C.2.DRE'!R11</f>
        <v>152992.65144000002</v>
      </c>
      <c r="S10" s="117">
        <f>'C.2.DRE'!S11</f>
        <v>152992.65144000002</v>
      </c>
      <c r="T10" s="117">
        <f>'C.2.DRE'!T11</f>
        <v>152992.65144000002</v>
      </c>
      <c r="U10" s="117">
        <f>'C.2.DRE'!U11</f>
        <v>152992.65144000002</v>
      </c>
      <c r="V10" s="117">
        <f>'C.2.DRE'!V11</f>
        <v>152992.65144000002</v>
      </c>
      <c r="W10" s="117">
        <f>'C.2.DRE'!W11</f>
        <v>152992.65144000002</v>
      </c>
      <c r="X10" s="117">
        <f>'C.2.DRE'!X11</f>
        <v>152992.65144000002</v>
      </c>
      <c r="Y10" s="117">
        <f>SUM(E10:X10)</f>
        <v>2772991.8073200006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ht="11.25" customHeight="1" x14ac:dyDescent="0.2">
      <c r="A11" s="570"/>
      <c r="B11" s="47" t="s">
        <v>66</v>
      </c>
      <c r="C11" s="12"/>
      <c r="D11" s="138"/>
      <c r="E11" s="117">
        <f>'C.2.DRE'!E12</f>
        <v>0</v>
      </c>
      <c r="F11" s="117">
        <f>'C.2.DRE'!F12</f>
        <v>0</v>
      </c>
      <c r="G11" s="117">
        <f>'C.2.DRE'!G12</f>
        <v>0</v>
      </c>
      <c r="H11" s="117">
        <f>'C.2.DRE'!H12</f>
        <v>0</v>
      </c>
      <c r="I11" s="117">
        <f>'C.2.DRE'!I12</f>
        <v>0</v>
      </c>
      <c r="J11" s="117">
        <f>'C.2.DRE'!J12</f>
        <v>0</v>
      </c>
      <c r="K11" s="117">
        <f>'C.2.DRE'!K12</f>
        <v>0</v>
      </c>
      <c r="L11" s="117">
        <f>'C.2.DRE'!L12</f>
        <v>0</v>
      </c>
      <c r="M11" s="117">
        <f>'C.2.DRE'!M12</f>
        <v>0</v>
      </c>
      <c r="N11" s="117">
        <f>'C.2.DRE'!N12</f>
        <v>0</v>
      </c>
      <c r="O11" s="117">
        <f>'C.2.DRE'!O12</f>
        <v>0</v>
      </c>
      <c r="P11" s="117">
        <f>'C.2.DRE'!P12</f>
        <v>0</v>
      </c>
      <c r="Q11" s="117">
        <f>'C.2.DRE'!Q12</f>
        <v>0</v>
      </c>
      <c r="R11" s="117">
        <f>'C.2.DRE'!R12</f>
        <v>0</v>
      </c>
      <c r="S11" s="117">
        <f>'C.2.DRE'!S12</f>
        <v>0</v>
      </c>
      <c r="T11" s="117">
        <f>'C.2.DRE'!T12</f>
        <v>0</v>
      </c>
      <c r="U11" s="117">
        <f>'C.2.DRE'!U12</f>
        <v>0</v>
      </c>
      <c r="V11" s="117">
        <f>'C.2.DRE'!V12</f>
        <v>0</v>
      </c>
      <c r="W11" s="117">
        <f>'C.2.DRE'!W12</f>
        <v>0</v>
      </c>
      <c r="X11" s="117">
        <f>'C.2.DRE'!X12</f>
        <v>0</v>
      </c>
      <c r="Y11" s="117">
        <f>SUM(E11:X11)</f>
        <v>0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ht="11.25" customHeight="1" x14ac:dyDescent="0.2">
      <c r="A12" s="570"/>
      <c r="B12" s="47"/>
      <c r="C12" s="12"/>
      <c r="D12" s="12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ht="11.25" customHeight="1" x14ac:dyDescent="0.2">
      <c r="A13" s="569" t="s">
        <v>61</v>
      </c>
      <c r="B13" s="12"/>
      <c r="C13" s="12"/>
      <c r="D13" s="138"/>
      <c r="E13" s="119">
        <f>SUM(E14:E16)</f>
        <v>0</v>
      </c>
      <c r="F13" s="119">
        <f t="shared" ref="F13:Y13" si="1">SUM(F14:F16)</f>
        <v>0</v>
      </c>
      <c r="G13" s="119">
        <f t="shared" si="1"/>
        <v>0</v>
      </c>
      <c r="H13" s="119">
        <f t="shared" si="1"/>
        <v>0</v>
      </c>
      <c r="I13" s="119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  <c r="O13" s="119">
        <f t="shared" si="1"/>
        <v>0</v>
      </c>
      <c r="P13" s="119">
        <f t="shared" si="1"/>
        <v>0</v>
      </c>
      <c r="Q13" s="119">
        <f t="shared" si="1"/>
        <v>0</v>
      </c>
      <c r="R13" s="119">
        <f t="shared" si="1"/>
        <v>0</v>
      </c>
      <c r="S13" s="119">
        <f t="shared" si="1"/>
        <v>0</v>
      </c>
      <c r="T13" s="119">
        <f t="shared" si="1"/>
        <v>0</v>
      </c>
      <c r="U13" s="119">
        <f t="shared" si="1"/>
        <v>0</v>
      </c>
      <c r="V13" s="119">
        <f t="shared" si="1"/>
        <v>0</v>
      </c>
      <c r="W13" s="119">
        <f t="shared" si="1"/>
        <v>0</v>
      </c>
      <c r="X13" s="119">
        <f t="shared" si="1"/>
        <v>0</v>
      </c>
      <c r="Y13" s="119">
        <f t="shared" si="1"/>
        <v>0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ht="11.25" customHeight="1" x14ac:dyDescent="0.2">
      <c r="A14" s="570"/>
      <c r="B14" s="47" t="s">
        <v>85</v>
      </c>
      <c r="C14" s="12"/>
      <c r="D14" s="138"/>
      <c r="E14" s="117">
        <f>'C.2.DRE'!E16</f>
        <v>0</v>
      </c>
      <c r="F14" s="117">
        <f>'C.2.DRE'!F16</f>
        <v>0</v>
      </c>
      <c r="G14" s="117">
        <f>'C.2.DRE'!G16</f>
        <v>0</v>
      </c>
      <c r="H14" s="117">
        <f>'C.2.DRE'!H16</f>
        <v>0</v>
      </c>
      <c r="I14" s="117">
        <f>'C.2.DRE'!I16</f>
        <v>0</v>
      </c>
      <c r="J14" s="117">
        <f>'C.2.DRE'!J16</f>
        <v>0</v>
      </c>
      <c r="K14" s="117">
        <f>'C.2.DRE'!K16</f>
        <v>0</v>
      </c>
      <c r="L14" s="117">
        <f>'C.2.DRE'!L16</f>
        <v>0</v>
      </c>
      <c r="M14" s="117">
        <f>'C.2.DRE'!M16</f>
        <v>0</v>
      </c>
      <c r="N14" s="117">
        <f>'C.2.DRE'!N16</f>
        <v>0</v>
      </c>
      <c r="O14" s="117">
        <f>'C.2.DRE'!O16</f>
        <v>0</v>
      </c>
      <c r="P14" s="117">
        <f>'C.2.DRE'!P16</f>
        <v>0</v>
      </c>
      <c r="Q14" s="117">
        <f>'C.2.DRE'!Q16</f>
        <v>0</v>
      </c>
      <c r="R14" s="117">
        <f>'C.2.DRE'!R16</f>
        <v>0</v>
      </c>
      <c r="S14" s="117">
        <f>'C.2.DRE'!S16</f>
        <v>0</v>
      </c>
      <c r="T14" s="117">
        <f>'C.2.DRE'!T16</f>
        <v>0</v>
      </c>
      <c r="U14" s="117">
        <f>'C.2.DRE'!U16</f>
        <v>0</v>
      </c>
      <c r="V14" s="117">
        <f>'C.2.DRE'!V16</f>
        <v>0</v>
      </c>
      <c r="W14" s="117">
        <f>'C.2.DRE'!W16</f>
        <v>0</v>
      </c>
      <c r="X14" s="117">
        <f>'C.2.DRE'!X16</f>
        <v>0</v>
      </c>
      <c r="Y14" s="117">
        <f>SUM(E14:X14)</f>
        <v>0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ht="11.25" customHeight="1" x14ac:dyDescent="0.2">
      <c r="A15" s="570"/>
      <c r="B15" s="47" t="s">
        <v>86</v>
      </c>
      <c r="C15" s="12"/>
      <c r="D15" s="138"/>
      <c r="E15" s="117">
        <f>'C.2.DRE'!E17</f>
        <v>0</v>
      </c>
      <c r="F15" s="117">
        <f>'C.2.DRE'!F17</f>
        <v>0</v>
      </c>
      <c r="G15" s="117">
        <f>'C.2.DRE'!G17</f>
        <v>0</v>
      </c>
      <c r="H15" s="117">
        <f>'C.2.DRE'!H17</f>
        <v>0</v>
      </c>
      <c r="I15" s="117">
        <f>'C.2.DRE'!I17</f>
        <v>0</v>
      </c>
      <c r="J15" s="117">
        <f>'C.2.DRE'!J17</f>
        <v>0</v>
      </c>
      <c r="K15" s="117">
        <f>'C.2.DRE'!K17</f>
        <v>0</v>
      </c>
      <c r="L15" s="117">
        <f>'C.2.DRE'!L17</f>
        <v>0</v>
      </c>
      <c r="M15" s="117">
        <f>'C.2.DRE'!M17</f>
        <v>0</v>
      </c>
      <c r="N15" s="117">
        <f>'C.2.DRE'!N17</f>
        <v>0</v>
      </c>
      <c r="O15" s="117">
        <f>'C.2.DRE'!O17</f>
        <v>0</v>
      </c>
      <c r="P15" s="117">
        <f>'C.2.DRE'!P17</f>
        <v>0</v>
      </c>
      <c r="Q15" s="117">
        <f>'C.2.DRE'!Q17</f>
        <v>0</v>
      </c>
      <c r="R15" s="117">
        <f>'C.2.DRE'!R17</f>
        <v>0</v>
      </c>
      <c r="S15" s="117">
        <f>'C.2.DRE'!S17</f>
        <v>0</v>
      </c>
      <c r="T15" s="117">
        <f>'C.2.DRE'!T17</f>
        <v>0</v>
      </c>
      <c r="U15" s="117">
        <f>'C.2.DRE'!U17</f>
        <v>0</v>
      </c>
      <c r="V15" s="117">
        <f>'C.2.DRE'!V17</f>
        <v>0</v>
      </c>
      <c r="W15" s="117">
        <f>'C.2.DRE'!W17</f>
        <v>0</v>
      </c>
      <c r="X15" s="117">
        <f>'C.2.DRE'!X17</f>
        <v>0</v>
      </c>
      <c r="Y15" s="117">
        <f>SUM(E15:X15)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ht="11.25" customHeight="1" x14ac:dyDescent="0.2">
      <c r="A16" s="570"/>
      <c r="B16" s="47" t="s">
        <v>87</v>
      </c>
      <c r="C16" s="12"/>
      <c r="D16" s="138"/>
      <c r="E16" s="117">
        <f>'C.2.DRE'!E18</f>
        <v>0</v>
      </c>
      <c r="F16" s="117">
        <f>'C.2.DRE'!F18</f>
        <v>0</v>
      </c>
      <c r="G16" s="117">
        <f>'C.2.DRE'!G18</f>
        <v>0</v>
      </c>
      <c r="H16" s="117">
        <f>'C.2.DRE'!H18</f>
        <v>0</v>
      </c>
      <c r="I16" s="117">
        <f>'C.2.DRE'!I18</f>
        <v>0</v>
      </c>
      <c r="J16" s="117">
        <f>'C.2.DRE'!J18</f>
        <v>0</v>
      </c>
      <c r="K16" s="117">
        <f>'C.2.DRE'!K18</f>
        <v>0</v>
      </c>
      <c r="L16" s="117">
        <f>'C.2.DRE'!L18</f>
        <v>0</v>
      </c>
      <c r="M16" s="117">
        <f>'C.2.DRE'!M18</f>
        <v>0</v>
      </c>
      <c r="N16" s="117">
        <f>'C.2.DRE'!N18</f>
        <v>0</v>
      </c>
      <c r="O16" s="117">
        <f>'C.2.DRE'!O18</f>
        <v>0</v>
      </c>
      <c r="P16" s="117">
        <f>'C.2.DRE'!P18</f>
        <v>0</v>
      </c>
      <c r="Q16" s="117">
        <f>'C.2.DRE'!Q18</f>
        <v>0</v>
      </c>
      <c r="R16" s="117">
        <f>'C.2.DRE'!R18</f>
        <v>0</v>
      </c>
      <c r="S16" s="117">
        <f>'C.2.DRE'!S18</f>
        <v>0</v>
      </c>
      <c r="T16" s="117">
        <f>'C.2.DRE'!T18</f>
        <v>0</v>
      </c>
      <c r="U16" s="117">
        <f>'C.2.DRE'!U18</f>
        <v>0</v>
      </c>
      <c r="V16" s="117">
        <f>'C.2.DRE'!V18</f>
        <v>0</v>
      </c>
      <c r="W16" s="117">
        <f>'C.2.DRE'!W18</f>
        <v>0</v>
      </c>
      <c r="X16" s="117">
        <f>'C.2.DRE'!X18</f>
        <v>0</v>
      </c>
      <c r="Y16" s="117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ht="11.25" customHeight="1" x14ac:dyDescent="0.2">
      <c r="A17" s="570"/>
      <c r="B17" s="12"/>
      <c r="C17" s="12"/>
      <c r="D17" s="12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ht="11.25" customHeight="1" x14ac:dyDescent="0.2">
      <c r="A18" s="569" t="s">
        <v>64</v>
      </c>
      <c r="B18" s="12"/>
      <c r="C18" s="12"/>
      <c r="D18" s="138"/>
      <c r="E18" s="119">
        <f>E8+E13</f>
        <v>0</v>
      </c>
      <c r="F18" s="119">
        <f t="shared" ref="F18:Y18" si="2">F8+F13</f>
        <v>19124.081399999999</v>
      </c>
      <c r="G18" s="119">
        <f t="shared" si="2"/>
        <v>152992.65144000002</v>
      </c>
      <c r="H18" s="119">
        <f t="shared" si="2"/>
        <v>152992.65144000002</v>
      </c>
      <c r="I18" s="119">
        <f t="shared" si="2"/>
        <v>152992.65144000002</v>
      </c>
      <c r="J18" s="119">
        <f t="shared" si="2"/>
        <v>152992.65144000002</v>
      </c>
      <c r="K18" s="119">
        <f t="shared" si="2"/>
        <v>152992.65144000002</v>
      </c>
      <c r="L18" s="119">
        <f t="shared" si="2"/>
        <v>152992.65144000002</v>
      </c>
      <c r="M18" s="119">
        <f t="shared" si="2"/>
        <v>152992.65144000002</v>
      </c>
      <c r="N18" s="119">
        <f t="shared" si="2"/>
        <v>152992.65144000002</v>
      </c>
      <c r="O18" s="119">
        <f t="shared" si="2"/>
        <v>152992.65144000002</v>
      </c>
      <c r="P18" s="119">
        <f t="shared" si="2"/>
        <v>152992.65144000002</v>
      </c>
      <c r="Q18" s="119">
        <f t="shared" si="2"/>
        <v>152992.65144000002</v>
      </c>
      <c r="R18" s="119">
        <f t="shared" si="2"/>
        <v>152992.65144000002</v>
      </c>
      <c r="S18" s="119">
        <f t="shared" si="2"/>
        <v>152992.65144000002</v>
      </c>
      <c r="T18" s="119">
        <f t="shared" si="2"/>
        <v>152992.65144000002</v>
      </c>
      <c r="U18" s="119">
        <f t="shared" si="2"/>
        <v>152992.65144000002</v>
      </c>
      <c r="V18" s="119">
        <f t="shared" si="2"/>
        <v>152992.65144000002</v>
      </c>
      <c r="W18" s="119">
        <f t="shared" si="2"/>
        <v>152992.65144000002</v>
      </c>
      <c r="X18" s="119">
        <f t="shared" si="2"/>
        <v>152992.65144000002</v>
      </c>
      <c r="Y18" s="119">
        <f t="shared" si="2"/>
        <v>2772991.8073200006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ht="11.25" customHeight="1" x14ac:dyDescent="0.2">
      <c r="A19" s="570"/>
      <c r="B19" s="12"/>
      <c r="C19" s="12"/>
      <c r="D19" s="12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ht="11.25" customHeight="1" x14ac:dyDescent="0.2">
      <c r="A20" s="569" t="s">
        <v>50</v>
      </c>
      <c r="B20" s="12"/>
      <c r="C20" s="12"/>
      <c r="D20" s="138"/>
      <c r="E20" s="119">
        <f>SUM(E21:E23)</f>
        <v>-3600</v>
      </c>
      <c r="F20" s="119">
        <f t="shared" ref="F20:Y20" si="3">SUM(F21:F23)</f>
        <v>-4800</v>
      </c>
      <c r="G20" s="119">
        <f t="shared" si="3"/>
        <v>-1200</v>
      </c>
      <c r="H20" s="119">
        <f t="shared" si="3"/>
        <v>-1200</v>
      </c>
      <c r="I20" s="119">
        <f t="shared" si="3"/>
        <v>-1200</v>
      </c>
      <c r="J20" s="119">
        <f t="shared" si="3"/>
        <v>-1200</v>
      </c>
      <c r="K20" s="119">
        <f t="shared" si="3"/>
        <v>-1200</v>
      </c>
      <c r="L20" s="119">
        <f t="shared" si="3"/>
        <v>-1200</v>
      </c>
      <c r="M20" s="119">
        <f t="shared" si="3"/>
        <v>-1200</v>
      </c>
      <c r="N20" s="119">
        <f t="shared" si="3"/>
        <v>-1200</v>
      </c>
      <c r="O20" s="119">
        <f t="shared" si="3"/>
        <v>-1200</v>
      </c>
      <c r="P20" s="119">
        <f t="shared" si="3"/>
        <v>-1200</v>
      </c>
      <c r="Q20" s="119">
        <f t="shared" si="3"/>
        <v>-1200</v>
      </c>
      <c r="R20" s="119">
        <f t="shared" si="3"/>
        <v>-1200</v>
      </c>
      <c r="S20" s="119">
        <f t="shared" si="3"/>
        <v>-1200</v>
      </c>
      <c r="T20" s="119">
        <f t="shared" si="3"/>
        <v>-1200</v>
      </c>
      <c r="U20" s="119">
        <f t="shared" si="3"/>
        <v>-1200</v>
      </c>
      <c r="V20" s="119">
        <f t="shared" si="3"/>
        <v>-1200</v>
      </c>
      <c r="W20" s="119">
        <f t="shared" si="3"/>
        <v>-1200</v>
      </c>
      <c r="X20" s="119">
        <f t="shared" si="3"/>
        <v>-1200</v>
      </c>
      <c r="Y20" s="119">
        <f t="shared" si="3"/>
        <v>-30000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ht="11.25" customHeight="1" x14ac:dyDescent="0.2">
      <c r="A21" s="571"/>
      <c r="B21" s="47" t="s">
        <v>51</v>
      </c>
      <c r="C21" s="12"/>
      <c r="D21" s="138"/>
      <c r="E21" s="117">
        <f>'C.2.DRE'!E23</f>
        <v>-3600</v>
      </c>
      <c r="F21" s="117">
        <f>'C.2.DRE'!F23</f>
        <v>-4800</v>
      </c>
      <c r="G21" s="117">
        <f>'C.2.DRE'!G23</f>
        <v>-1200</v>
      </c>
      <c r="H21" s="117">
        <f>'C.2.DRE'!H23</f>
        <v>-1200</v>
      </c>
      <c r="I21" s="117">
        <f>'C.2.DRE'!I23</f>
        <v>-1200</v>
      </c>
      <c r="J21" s="117">
        <f>'C.2.DRE'!J23</f>
        <v>-1200</v>
      </c>
      <c r="K21" s="117">
        <f>'C.2.DRE'!K23</f>
        <v>-1200</v>
      </c>
      <c r="L21" s="117">
        <f>'C.2.DRE'!L23</f>
        <v>-1200</v>
      </c>
      <c r="M21" s="117">
        <f>'C.2.DRE'!M23</f>
        <v>-1200</v>
      </c>
      <c r="N21" s="117">
        <f>'C.2.DRE'!N23</f>
        <v>-1200</v>
      </c>
      <c r="O21" s="117">
        <f>'C.2.DRE'!O23</f>
        <v>-1200</v>
      </c>
      <c r="P21" s="117">
        <f>'C.2.DRE'!P23</f>
        <v>-1200</v>
      </c>
      <c r="Q21" s="117">
        <f>'C.2.DRE'!Q23</f>
        <v>-1200</v>
      </c>
      <c r="R21" s="117">
        <f>'C.2.DRE'!R23</f>
        <v>-1200</v>
      </c>
      <c r="S21" s="117">
        <f>'C.2.DRE'!S23</f>
        <v>-1200</v>
      </c>
      <c r="T21" s="117">
        <f>'C.2.DRE'!T23</f>
        <v>-1200</v>
      </c>
      <c r="U21" s="117">
        <f>'C.2.DRE'!U23</f>
        <v>-1200</v>
      </c>
      <c r="V21" s="117">
        <f>'C.2.DRE'!V23</f>
        <v>-1200</v>
      </c>
      <c r="W21" s="117">
        <f>'C.2.DRE'!W23</f>
        <v>-1200</v>
      </c>
      <c r="X21" s="117">
        <f>'C.2.DRE'!X23</f>
        <v>-1200</v>
      </c>
      <c r="Y21" s="117">
        <f>SUM(E21:X21)</f>
        <v>-30000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ht="11.25" customHeight="1" x14ac:dyDescent="0.2">
      <c r="A22" s="571"/>
      <c r="B22" s="47" t="s">
        <v>52</v>
      </c>
      <c r="C22" s="12"/>
      <c r="D22" s="138"/>
      <c r="E22" s="117">
        <f>'C.2.DRE'!E24</f>
        <v>0</v>
      </c>
      <c r="F22" s="117">
        <f>'C.2.DRE'!F24</f>
        <v>0</v>
      </c>
      <c r="G22" s="117">
        <f>'C.2.DRE'!G24</f>
        <v>0</v>
      </c>
      <c r="H22" s="117">
        <f>'C.2.DRE'!H24</f>
        <v>0</v>
      </c>
      <c r="I22" s="117">
        <f>'C.2.DRE'!I24</f>
        <v>0</v>
      </c>
      <c r="J22" s="117">
        <f>'C.2.DRE'!J24</f>
        <v>0</v>
      </c>
      <c r="K22" s="117">
        <f>'C.2.DRE'!K24</f>
        <v>0</v>
      </c>
      <c r="L22" s="117">
        <f>'C.2.DRE'!L24</f>
        <v>0</v>
      </c>
      <c r="M22" s="117">
        <f>'C.2.DRE'!M24</f>
        <v>0</v>
      </c>
      <c r="N22" s="117">
        <f>'C.2.DRE'!N24</f>
        <v>0</v>
      </c>
      <c r="O22" s="117">
        <f>'C.2.DRE'!O24</f>
        <v>0</v>
      </c>
      <c r="P22" s="117">
        <f>'C.2.DRE'!P24</f>
        <v>0</v>
      </c>
      <c r="Q22" s="117">
        <f>'C.2.DRE'!Q24</f>
        <v>0</v>
      </c>
      <c r="R22" s="117">
        <f>'C.2.DRE'!R24</f>
        <v>0</v>
      </c>
      <c r="S22" s="117">
        <f>'C.2.DRE'!S24</f>
        <v>0</v>
      </c>
      <c r="T22" s="117">
        <f>'C.2.DRE'!T24</f>
        <v>0</v>
      </c>
      <c r="U22" s="117">
        <f>'C.2.DRE'!U24</f>
        <v>0</v>
      </c>
      <c r="V22" s="117">
        <f>'C.2.DRE'!V24</f>
        <v>0</v>
      </c>
      <c r="W22" s="117">
        <f>'C.2.DRE'!W24</f>
        <v>0</v>
      </c>
      <c r="X22" s="117">
        <f>'C.2.DRE'!X24</f>
        <v>0</v>
      </c>
      <c r="Y22" s="117">
        <f>SUM(E22:X22)</f>
        <v>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ht="11.25" customHeight="1" x14ac:dyDescent="0.2">
      <c r="A23" s="571"/>
      <c r="B23" s="47" t="s">
        <v>53</v>
      </c>
      <c r="C23" s="12"/>
      <c r="D23" s="138"/>
      <c r="E23" s="117">
        <f>'C.2.DRE'!E25</f>
        <v>0</v>
      </c>
      <c r="F23" s="117">
        <f>'C.2.DRE'!F25</f>
        <v>0</v>
      </c>
      <c r="G23" s="117">
        <f>'C.2.DRE'!G25</f>
        <v>0</v>
      </c>
      <c r="H23" s="117">
        <f>'C.2.DRE'!H25</f>
        <v>0</v>
      </c>
      <c r="I23" s="117">
        <f>'C.2.DRE'!I25</f>
        <v>0</v>
      </c>
      <c r="J23" s="117">
        <f>'C.2.DRE'!J25</f>
        <v>0</v>
      </c>
      <c r="K23" s="117">
        <f>'C.2.DRE'!K25</f>
        <v>0</v>
      </c>
      <c r="L23" s="117">
        <f>'C.2.DRE'!L25</f>
        <v>0</v>
      </c>
      <c r="M23" s="117">
        <f>'C.2.DRE'!M25</f>
        <v>0</v>
      </c>
      <c r="N23" s="117">
        <f>'C.2.DRE'!N25</f>
        <v>0</v>
      </c>
      <c r="O23" s="117">
        <f>'C.2.DRE'!O25</f>
        <v>0</v>
      </c>
      <c r="P23" s="117">
        <f>'C.2.DRE'!P25</f>
        <v>0</v>
      </c>
      <c r="Q23" s="117">
        <f>'C.2.DRE'!Q25</f>
        <v>0</v>
      </c>
      <c r="R23" s="117">
        <f>'C.2.DRE'!R25</f>
        <v>0</v>
      </c>
      <c r="S23" s="117">
        <f>'C.2.DRE'!S25</f>
        <v>0</v>
      </c>
      <c r="T23" s="117">
        <f>'C.2.DRE'!T25</f>
        <v>0</v>
      </c>
      <c r="U23" s="117">
        <f>'C.2.DRE'!U25</f>
        <v>0</v>
      </c>
      <c r="V23" s="117">
        <f>'C.2.DRE'!V25</f>
        <v>0</v>
      </c>
      <c r="W23" s="117">
        <f>'C.2.DRE'!W25</f>
        <v>0</v>
      </c>
      <c r="X23" s="117">
        <f>'C.2.DRE'!X25</f>
        <v>0</v>
      </c>
      <c r="Y23" s="117">
        <f>SUM(E23:X23)</f>
        <v>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ht="11.25" customHeight="1" x14ac:dyDescent="0.2">
      <c r="A24" s="572"/>
      <c r="B24" s="12"/>
      <c r="C24" s="12"/>
      <c r="D24" s="138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ht="11.25" customHeight="1" x14ac:dyDescent="0.2">
      <c r="A25" s="569" t="s">
        <v>29</v>
      </c>
      <c r="B25" s="9"/>
      <c r="C25" s="9"/>
      <c r="D25" s="138"/>
      <c r="E25" s="119">
        <f>E18+E20</f>
        <v>-3600</v>
      </c>
      <c r="F25" s="119">
        <f t="shared" ref="F25:Y25" si="4">F18+F20</f>
        <v>14324.081399999999</v>
      </c>
      <c r="G25" s="119">
        <f t="shared" si="4"/>
        <v>151792.65144000002</v>
      </c>
      <c r="H25" s="119">
        <f t="shared" si="4"/>
        <v>151792.65144000002</v>
      </c>
      <c r="I25" s="119">
        <f t="shared" si="4"/>
        <v>151792.65144000002</v>
      </c>
      <c r="J25" s="119">
        <f t="shared" si="4"/>
        <v>151792.65144000002</v>
      </c>
      <c r="K25" s="119">
        <f t="shared" si="4"/>
        <v>151792.65144000002</v>
      </c>
      <c r="L25" s="119">
        <f t="shared" si="4"/>
        <v>151792.65144000002</v>
      </c>
      <c r="M25" s="119">
        <f t="shared" si="4"/>
        <v>151792.65144000002</v>
      </c>
      <c r="N25" s="119">
        <f t="shared" si="4"/>
        <v>151792.65144000002</v>
      </c>
      <c r="O25" s="119">
        <f t="shared" si="4"/>
        <v>151792.65144000002</v>
      </c>
      <c r="P25" s="119">
        <f t="shared" si="4"/>
        <v>151792.65144000002</v>
      </c>
      <c r="Q25" s="119">
        <f t="shared" si="4"/>
        <v>151792.65144000002</v>
      </c>
      <c r="R25" s="119">
        <f t="shared" si="4"/>
        <v>151792.65144000002</v>
      </c>
      <c r="S25" s="119">
        <f t="shared" si="4"/>
        <v>151792.65144000002</v>
      </c>
      <c r="T25" s="119">
        <f t="shared" si="4"/>
        <v>151792.65144000002</v>
      </c>
      <c r="U25" s="119">
        <f t="shared" si="4"/>
        <v>151792.65144000002</v>
      </c>
      <c r="V25" s="119">
        <f t="shared" si="4"/>
        <v>151792.65144000002</v>
      </c>
      <c r="W25" s="119">
        <f t="shared" si="4"/>
        <v>151792.65144000002</v>
      </c>
      <c r="X25" s="119">
        <f t="shared" si="4"/>
        <v>151792.65144000002</v>
      </c>
      <c r="Y25" s="119">
        <f t="shared" si="4"/>
        <v>2742991.8073200006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ht="11.25" customHeight="1" x14ac:dyDescent="0.2">
      <c r="A26" s="572"/>
      <c r="B26" s="12"/>
      <c r="C26" s="12"/>
      <c r="D26" s="138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ht="11.25" customHeight="1" x14ac:dyDescent="0.2">
      <c r="A27" s="572" t="s">
        <v>30</v>
      </c>
      <c r="B27" s="12"/>
      <c r="C27" s="12"/>
      <c r="D27" s="12"/>
      <c r="E27" s="118">
        <f>'A.2.TRIBUTOS'!E$54</f>
        <v>0</v>
      </c>
      <c r="F27" s="118">
        <f>'A.2.TRIBUTOS'!F$54</f>
        <v>-2681.0203499999998</v>
      </c>
      <c r="G27" s="118">
        <f>'A.2.TRIBUTOS'!G$54</f>
        <v>-39277.243136448698</v>
      </c>
      <c r="H27" s="118">
        <f>'A.2.TRIBUTOS'!H$54</f>
        <v>-39220.039131876278</v>
      </c>
      <c r="I27" s="118">
        <f>'A.2.TRIBUTOS'!I$54</f>
        <v>-39165.312004587584</v>
      </c>
      <c r="J27" s="118">
        <f>'A.2.TRIBUTOS'!J$54</f>
        <v>-39112.94723511648</v>
      </c>
      <c r="K27" s="118">
        <f>'A.2.TRIBUTOS'!K$54</f>
        <v>-39062.751487629321</v>
      </c>
      <c r="L27" s="118">
        <f>'A.2.TRIBUTOS'!L$54</f>
        <v>-39014.733961895938</v>
      </c>
      <c r="M27" s="118">
        <f>'A.2.TRIBUTOS'!M$54</f>
        <v>-38968.80431274022</v>
      </c>
      <c r="N27" s="118">
        <f>'A.2.TRIBUTOS'!N$54</f>
        <v>-38924.877971736212</v>
      </c>
      <c r="O27" s="118">
        <f>'A.2.TRIBUTOS'!O$54</f>
        <v>-38882.812179575296</v>
      </c>
      <c r="P27" s="118">
        <f>'A.2.TRIBUTOS'!P$54</f>
        <v>-38842.546844087126</v>
      </c>
      <c r="Q27" s="118">
        <f>'A.2.TRIBUTOS'!Q$54</f>
        <v>-38804.022416870161</v>
      </c>
      <c r="R27" s="118">
        <f>'A.2.TRIBUTOS'!R$54</f>
        <v>-38767.179777613455</v>
      </c>
      <c r="S27" s="118">
        <f>'A.2.TRIBUTOS'!S$54</f>
        <v>-38731.915971499853</v>
      </c>
      <c r="T27" s="118">
        <f>'A.2.TRIBUTOS'!T$54</f>
        <v>-38698.183860588018</v>
      </c>
      <c r="U27" s="118">
        <f>'A.2.TRIBUTOS'!U$54</f>
        <v>-38665.897803356362</v>
      </c>
      <c r="V27" s="118">
        <f>'A.2.TRIBUTOS'!V$54</f>
        <v>-38634.983594293786</v>
      </c>
      <c r="W27" s="118">
        <f>'A.2.TRIBUTOS'!W$54</f>
        <v>-38605.407270793534</v>
      </c>
      <c r="X27" s="118">
        <f>'A.2.TRIBUTOS'!X$54</f>
        <v>-38577.103171048722</v>
      </c>
      <c r="Y27" s="117">
        <f>SUM(E27:X27)</f>
        <v>-702637.78248175711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ht="11.25" customHeight="1" x14ac:dyDescent="0.2">
      <c r="A28" s="572" t="s">
        <v>31</v>
      </c>
      <c r="B28" s="12"/>
      <c r="C28" s="12"/>
      <c r="D28" s="138"/>
      <c r="E28" s="118">
        <f>'A.2.TRIBUTOS'!E$68</f>
        <v>0</v>
      </c>
      <c r="F28" s="118">
        <f>'A.2.TRIBUTOS'!F$68</f>
        <v>-965.16732599999989</v>
      </c>
      <c r="G28" s="118">
        <f>'A.2.TRIBUTOS'!G$68</f>
        <v>-14139.80752912153</v>
      </c>
      <c r="H28" s="118">
        <f>'A.2.TRIBUTOS'!H$68</f>
        <v>-14119.214087475459</v>
      </c>
      <c r="I28" s="118">
        <f>'A.2.TRIBUTOS'!I$68</f>
        <v>-14099.512321651529</v>
      </c>
      <c r="J28" s="118">
        <f>'A.2.TRIBUTOS'!J$68</f>
        <v>-14080.661004641932</v>
      </c>
      <c r="K28" s="118">
        <f>'A.2.TRIBUTOS'!K$68</f>
        <v>-14062.590535546555</v>
      </c>
      <c r="L28" s="118">
        <f>'A.2.TRIBUTOS'!L$68</f>
        <v>-14045.304226282537</v>
      </c>
      <c r="M28" s="118">
        <f>'A.2.TRIBUTOS'!M$68</f>
        <v>-14028.769552586478</v>
      </c>
      <c r="N28" s="118">
        <f>'A.2.TRIBUTOS'!N$68</f>
        <v>-14012.956069825035</v>
      </c>
      <c r="O28" s="118">
        <f>'A.2.TRIBUTOS'!O$68</f>
        <v>-13997.812384647106</v>
      </c>
      <c r="P28" s="118">
        <f>'A.2.TRIBUTOS'!P$68</f>
        <v>-13983.316863871365</v>
      </c>
      <c r="Q28" s="118">
        <f>'A.2.TRIBUTOS'!Q$68</f>
        <v>-13969.448070073257</v>
      </c>
      <c r="R28" s="118">
        <f>'A.2.TRIBUTOS'!R$68</f>
        <v>-13956.184719940844</v>
      </c>
      <c r="S28" s="118">
        <f>'A.2.TRIBUTOS'!S$68</f>
        <v>-13943.489749739947</v>
      </c>
      <c r="T28" s="118">
        <f>'A.2.TRIBUTOS'!T$68</f>
        <v>-13931.346189811686</v>
      </c>
      <c r="U28" s="118">
        <f>'A.2.TRIBUTOS'!U$68</f>
        <v>-13919.72320920829</v>
      </c>
      <c r="V28" s="118">
        <f>'A.2.TRIBUTOS'!V$68</f>
        <v>-13908.594093945763</v>
      </c>
      <c r="W28" s="118">
        <f>'A.2.TRIBUTOS'!W$68</f>
        <v>-13897.946617485672</v>
      </c>
      <c r="X28" s="118">
        <f>'A.2.TRIBUTOS'!X$68</f>
        <v>-13887.75714157754</v>
      </c>
      <c r="Y28" s="117">
        <f>SUM(E28:X28)</f>
        <v>-252949.60169343252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ht="6" customHeight="1" x14ac:dyDescent="0.2">
      <c r="A29" s="572"/>
      <c r="B29" s="12"/>
      <c r="C29" s="12"/>
      <c r="D29" s="12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s="1" customFormat="1" ht="18" customHeight="1" x14ac:dyDescent="0.2">
      <c r="A30" s="123" t="s">
        <v>33</v>
      </c>
      <c r="B30" s="60"/>
      <c r="C30" s="60"/>
      <c r="D30" s="149"/>
      <c r="E30" s="122">
        <f>E25+E27+E28</f>
        <v>-3600</v>
      </c>
      <c r="F30" s="122">
        <f t="shared" ref="F30:Y30" si="5">F25+F27+F28</f>
        <v>10677.893724</v>
      </c>
      <c r="G30" s="122">
        <f t="shared" si="5"/>
        <v>98375.600774429782</v>
      </c>
      <c r="H30" s="122">
        <f t="shared" si="5"/>
        <v>98453.398220648276</v>
      </c>
      <c r="I30" s="122">
        <f t="shared" si="5"/>
        <v>98527.827113760897</v>
      </c>
      <c r="J30" s="122">
        <f t="shared" si="5"/>
        <v>98599.043200241606</v>
      </c>
      <c r="K30" s="122">
        <f t="shared" si="5"/>
        <v>98667.309416824151</v>
      </c>
      <c r="L30" s="122">
        <f t="shared" si="5"/>
        <v>98732.613251821545</v>
      </c>
      <c r="M30" s="122">
        <f t="shared" si="5"/>
        <v>98795.077574673312</v>
      </c>
      <c r="N30" s="122">
        <f t="shared" si="5"/>
        <v>98854.817398438754</v>
      </c>
      <c r="O30" s="122">
        <f t="shared" si="5"/>
        <v>98912.026875777607</v>
      </c>
      <c r="P30" s="122">
        <f t="shared" si="5"/>
        <v>98966.787732041514</v>
      </c>
      <c r="Q30" s="122">
        <f t="shared" si="5"/>
        <v>99019.180953056595</v>
      </c>
      <c r="R30" s="122">
        <f t="shared" si="5"/>
        <v>99069.286942445702</v>
      </c>
      <c r="S30" s="122">
        <f t="shared" si="5"/>
        <v>99117.245718760212</v>
      </c>
      <c r="T30" s="122">
        <f t="shared" si="5"/>
        <v>99163.121389600317</v>
      </c>
      <c r="U30" s="122">
        <f t="shared" si="5"/>
        <v>99207.030427435369</v>
      </c>
      <c r="V30" s="122">
        <f t="shared" si="5"/>
        <v>99249.073751760458</v>
      </c>
      <c r="W30" s="122">
        <f t="shared" si="5"/>
        <v>99289.297551720811</v>
      </c>
      <c r="X30" s="122">
        <f t="shared" si="5"/>
        <v>99327.791127373755</v>
      </c>
      <c r="Y30" s="122">
        <f t="shared" si="5"/>
        <v>1787404.4231448111</v>
      </c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</row>
    <row r="31" spans="1:51" ht="6" customHeight="1" x14ac:dyDescent="0.2">
      <c r="A31" s="572"/>
      <c r="B31" s="12"/>
      <c r="C31" s="12"/>
      <c r="D31" s="12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ht="11.25" customHeight="1" x14ac:dyDescent="0.2">
      <c r="A32" s="572"/>
      <c r="B32" s="47" t="s">
        <v>260</v>
      </c>
      <c r="C32" s="12"/>
      <c r="D32" s="12"/>
      <c r="E32" s="117">
        <f>'A.12.APORTE_PUBLICO'!E$10</f>
        <v>96500.000000000015</v>
      </c>
      <c r="F32" s="117">
        <f>'A.12.APORTE_PUBLICO'!F$10</f>
        <v>3500.0000000000009</v>
      </c>
      <c r="G32" s="117">
        <f>'A.12.APORTE_PUBLICO'!G$10</f>
        <v>0</v>
      </c>
      <c r="H32" s="117">
        <f>'A.12.APORTE_PUBLICO'!H$10</f>
        <v>0</v>
      </c>
      <c r="I32" s="117">
        <f>'A.12.APORTE_PUBLICO'!I$10</f>
        <v>0</v>
      </c>
      <c r="J32" s="117">
        <f>'A.12.APORTE_PUBLICO'!J$10</f>
        <v>0</v>
      </c>
      <c r="K32" s="117">
        <f>'A.12.APORTE_PUBLICO'!K$10</f>
        <v>0</v>
      </c>
      <c r="L32" s="117">
        <f>'A.12.APORTE_PUBLICO'!L$10</f>
        <v>0</v>
      </c>
      <c r="M32" s="117">
        <f>'A.12.APORTE_PUBLICO'!M$10</f>
        <v>0</v>
      </c>
      <c r="N32" s="117">
        <f>'A.12.APORTE_PUBLICO'!N$10</f>
        <v>0</v>
      </c>
      <c r="O32" s="117">
        <f>'A.12.APORTE_PUBLICO'!O$10</f>
        <v>0</v>
      </c>
      <c r="P32" s="117">
        <f>'A.12.APORTE_PUBLICO'!P$10</f>
        <v>0</v>
      </c>
      <c r="Q32" s="117">
        <f>'A.12.APORTE_PUBLICO'!Q$10</f>
        <v>0</v>
      </c>
      <c r="R32" s="117">
        <f>'A.12.APORTE_PUBLICO'!R$10</f>
        <v>0</v>
      </c>
      <c r="S32" s="117">
        <f>'A.12.APORTE_PUBLICO'!S$10</f>
        <v>0</v>
      </c>
      <c r="T32" s="117">
        <f>'A.12.APORTE_PUBLICO'!T$10</f>
        <v>0</v>
      </c>
      <c r="U32" s="117">
        <f>'A.12.APORTE_PUBLICO'!U$10</f>
        <v>0</v>
      </c>
      <c r="V32" s="117">
        <f>'A.12.APORTE_PUBLICO'!V$10</f>
        <v>0</v>
      </c>
      <c r="W32" s="117">
        <f>'A.12.APORTE_PUBLICO'!W$10</f>
        <v>0</v>
      </c>
      <c r="X32" s="117">
        <f>'A.12.APORTE_PUBLICO'!X$10</f>
        <v>0</v>
      </c>
      <c r="Y32" s="117">
        <f>SUM(E32:X32)</f>
        <v>100000.00000000001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ht="11.25" customHeight="1" x14ac:dyDescent="0.2">
      <c r="A33" s="572"/>
      <c r="B33" s="47" t="s">
        <v>54</v>
      </c>
      <c r="C33" s="12"/>
      <c r="D33" s="138"/>
      <c r="E33" s="117">
        <f>-'A.6.CRON_INV'!E55</f>
        <v>-3772.9355700000001</v>
      </c>
      <c r="F33" s="117">
        <f>-'A.6.CRON_INV'!F55</f>
        <v>0</v>
      </c>
      <c r="G33" s="117">
        <f>-'A.6.CRON_INV'!G55</f>
        <v>0</v>
      </c>
      <c r="H33" s="117">
        <f>-'A.6.CRON_INV'!H55</f>
        <v>0</v>
      </c>
      <c r="I33" s="117">
        <f>-'A.6.CRON_INV'!I55</f>
        <v>0</v>
      </c>
      <c r="J33" s="117">
        <f>-'A.6.CRON_INV'!J55</f>
        <v>0</v>
      </c>
      <c r="K33" s="117">
        <f>-'A.6.CRON_INV'!K55</f>
        <v>0</v>
      </c>
      <c r="L33" s="117">
        <f>-'A.6.CRON_INV'!L55</f>
        <v>0</v>
      </c>
      <c r="M33" s="117">
        <f>-'A.6.CRON_INV'!M55</f>
        <v>0</v>
      </c>
      <c r="N33" s="117">
        <f>-'A.6.CRON_INV'!N55</f>
        <v>0</v>
      </c>
      <c r="O33" s="117">
        <f>-'A.6.CRON_INV'!O55</f>
        <v>0</v>
      </c>
      <c r="P33" s="117">
        <f>-'A.6.CRON_INV'!P55</f>
        <v>0</v>
      </c>
      <c r="Q33" s="117">
        <f>-'A.6.CRON_INV'!Q55</f>
        <v>0</v>
      </c>
      <c r="R33" s="117">
        <f>-'A.6.CRON_INV'!R55</f>
        <v>0</v>
      </c>
      <c r="S33" s="117">
        <f>-'A.6.CRON_INV'!S55</f>
        <v>0</v>
      </c>
      <c r="T33" s="117">
        <f>-'A.6.CRON_INV'!T55</f>
        <v>0</v>
      </c>
      <c r="U33" s="117">
        <f>-'A.6.CRON_INV'!U55</f>
        <v>0</v>
      </c>
      <c r="V33" s="117">
        <f>-'A.6.CRON_INV'!V55</f>
        <v>0</v>
      </c>
      <c r="W33" s="117">
        <f>-'A.6.CRON_INV'!W55</f>
        <v>0</v>
      </c>
      <c r="X33" s="117">
        <f>-'A.6.CRON_INV'!X55</f>
        <v>0</v>
      </c>
      <c r="Y33" s="117">
        <f>SUM(E33:X33)</f>
        <v>-3772.9355700000001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ht="11.25" customHeight="1" x14ac:dyDescent="0.2">
      <c r="A34" s="572"/>
      <c r="B34" s="47" t="s">
        <v>206</v>
      </c>
      <c r="C34" s="12"/>
      <c r="D34" s="138"/>
      <c r="E34" s="117">
        <f>-'A.5.DESP_ PRE_OPER'!E7</f>
        <v>0</v>
      </c>
      <c r="F34" s="117">
        <f>-'A.5.DESP_ PRE_OPER'!F7</f>
        <v>0</v>
      </c>
      <c r="G34" s="117">
        <f>-'A.5.DESP_ PRE_OPER'!G7</f>
        <v>0</v>
      </c>
      <c r="H34" s="117">
        <f>-'A.5.DESP_ PRE_OPER'!H7</f>
        <v>0</v>
      </c>
      <c r="I34" s="117">
        <f>-'A.5.DESP_ PRE_OPER'!I7</f>
        <v>0</v>
      </c>
      <c r="J34" s="117">
        <f>-'A.5.DESP_ PRE_OPER'!J7</f>
        <v>0</v>
      </c>
      <c r="K34" s="117">
        <f>-'A.5.DESP_ PRE_OPER'!K7</f>
        <v>0</v>
      </c>
      <c r="L34" s="117">
        <f>-'A.5.DESP_ PRE_OPER'!L7</f>
        <v>0</v>
      </c>
      <c r="M34" s="117">
        <f>-'A.5.DESP_ PRE_OPER'!M7</f>
        <v>0</v>
      </c>
      <c r="N34" s="117">
        <f>-'A.5.DESP_ PRE_OPER'!N7</f>
        <v>0</v>
      </c>
      <c r="O34" s="117">
        <f>-'A.5.DESP_ PRE_OPER'!O7</f>
        <v>0</v>
      </c>
      <c r="P34" s="117">
        <f>-'A.5.DESP_ PRE_OPER'!P7</f>
        <v>0</v>
      </c>
      <c r="Q34" s="117">
        <f>-'A.5.DESP_ PRE_OPER'!Q7</f>
        <v>0</v>
      </c>
      <c r="R34" s="117">
        <f>-'A.5.DESP_ PRE_OPER'!R7</f>
        <v>0</v>
      </c>
      <c r="S34" s="117">
        <f>-'A.5.DESP_ PRE_OPER'!S7</f>
        <v>0</v>
      </c>
      <c r="T34" s="117">
        <f>-'A.5.DESP_ PRE_OPER'!T7</f>
        <v>0</v>
      </c>
      <c r="U34" s="117">
        <f>-'A.5.DESP_ PRE_OPER'!U7</f>
        <v>0</v>
      </c>
      <c r="V34" s="117">
        <f>-'A.5.DESP_ PRE_OPER'!V7</f>
        <v>0</v>
      </c>
      <c r="W34" s="117">
        <f>-'A.5.DESP_ PRE_OPER'!W7</f>
        <v>0</v>
      </c>
      <c r="X34" s="117">
        <f>-'A.5.DESP_ PRE_OPER'!X7</f>
        <v>0</v>
      </c>
      <c r="Y34" s="117">
        <f>SUM(E34:X34)</f>
        <v>0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ht="6" customHeight="1" x14ac:dyDescent="0.2">
      <c r="A35" s="572"/>
      <c r="B35" s="47"/>
      <c r="C35" s="12"/>
      <c r="D35" s="138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ht="11.25" customHeight="1" x14ac:dyDescent="0.2">
      <c r="A36" s="572"/>
      <c r="B36" s="47" t="s">
        <v>178</v>
      </c>
      <c r="C36" s="12"/>
      <c r="D36" s="138"/>
      <c r="E36" s="314">
        <f>'A.11.CAPITAL_GIRO'!D$9</f>
        <v>0</v>
      </c>
      <c r="F36" s="314">
        <f>'A.11.CAPITAL_GIRO'!E$9</f>
        <v>0</v>
      </c>
      <c r="G36" s="314">
        <f>'A.11.CAPITAL_GIRO'!F$9</f>
        <v>0</v>
      </c>
      <c r="H36" s="314">
        <f>'A.11.CAPITAL_GIRO'!G$9</f>
        <v>0</v>
      </c>
      <c r="I36" s="314">
        <f>'A.11.CAPITAL_GIRO'!H$9</f>
        <v>0</v>
      </c>
      <c r="J36" s="314">
        <f>'A.11.CAPITAL_GIRO'!I$9</f>
        <v>0</v>
      </c>
      <c r="K36" s="314">
        <f>'A.11.CAPITAL_GIRO'!J$9</f>
        <v>0</v>
      </c>
      <c r="L36" s="314">
        <f>'A.11.CAPITAL_GIRO'!K$9</f>
        <v>0</v>
      </c>
      <c r="M36" s="314">
        <f>'A.11.CAPITAL_GIRO'!L$9</f>
        <v>0</v>
      </c>
      <c r="N36" s="314">
        <f>'A.11.CAPITAL_GIRO'!M$9</f>
        <v>0</v>
      </c>
      <c r="O36" s="314">
        <f>'A.11.CAPITAL_GIRO'!N$9</f>
        <v>0</v>
      </c>
      <c r="P36" s="314">
        <f>'A.11.CAPITAL_GIRO'!O$9</f>
        <v>0</v>
      </c>
      <c r="Q36" s="314">
        <f>'A.11.CAPITAL_GIRO'!P$9</f>
        <v>0</v>
      </c>
      <c r="R36" s="314">
        <f>'A.11.CAPITAL_GIRO'!Q$9</f>
        <v>0</v>
      </c>
      <c r="S36" s="314">
        <f>'A.11.CAPITAL_GIRO'!R$9</f>
        <v>0</v>
      </c>
      <c r="T36" s="314">
        <f>'A.11.CAPITAL_GIRO'!S$9</f>
        <v>0</v>
      </c>
      <c r="U36" s="314">
        <f>'A.11.CAPITAL_GIRO'!T$9</f>
        <v>0</v>
      </c>
      <c r="V36" s="314">
        <f>'A.11.CAPITAL_GIRO'!U$9</f>
        <v>0</v>
      </c>
      <c r="W36" s="314">
        <f>'A.11.CAPITAL_GIRO'!V$9</f>
        <v>0</v>
      </c>
      <c r="X36" s="314">
        <f>'A.11.CAPITAL_GIRO'!W$9</f>
        <v>0</v>
      </c>
      <c r="Y36" s="117">
        <f>SUM(E36:X36)</f>
        <v>0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ht="6" customHeight="1" x14ac:dyDescent="0.2">
      <c r="A37" s="572"/>
      <c r="B37" s="12"/>
      <c r="C37" s="12"/>
      <c r="D37" s="12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s="1" customFormat="1" ht="18" customHeight="1" x14ac:dyDescent="0.2">
      <c r="A38" s="123" t="s">
        <v>34</v>
      </c>
      <c r="B38" s="123"/>
      <c r="C38" s="59"/>
      <c r="D38" s="313"/>
      <c r="E38" s="122">
        <f>E30+E32+E33+E34+E36</f>
        <v>89127.064430000013</v>
      </c>
      <c r="F38" s="122">
        <f t="shared" ref="F38:Y38" si="6">F30+F32+F33+F34+F36</f>
        <v>14177.893724000001</v>
      </c>
      <c r="G38" s="122">
        <f t="shared" si="6"/>
        <v>98375.600774429782</v>
      </c>
      <c r="H38" s="122">
        <f t="shared" si="6"/>
        <v>98453.398220648276</v>
      </c>
      <c r="I38" s="122">
        <f t="shared" si="6"/>
        <v>98527.827113760897</v>
      </c>
      <c r="J38" s="122">
        <f t="shared" si="6"/>
        <v>98599.043200241606</v>
      </c>
      <c r="K38" s="122">
        <f t="shared" si="6"/>
        <v>98667.309416824151</v>
      </c>
      <c r="L38" s="122">
        <f t="shared" si="6"/>
        <v>98732.613251821545</v>
      </c>
      <c r="M38" s="122">
        <f t="shared" si="6"/>
        <v>98795.077574673312</v>
      </c>
      <c r="N38" s="122">
        <f t="shared" si="6"/>
        <v>98854.817398438754</v>
      </c>
      <c r="O38" s="122">
        <f t="shared" si="6"/>
        <v>98912.026875777607</v>
      </c>
      <c r="P38" s="122">
        <f t="shared" si="6"/>
        <v>98966.787732041514</v>
      </c>
      <c r="Q38" s="122">
        <f t="shared" si="6"/>
        <v>99019.180953056595</v>
      </c>
      <c r="R38" s="122">
        <f t="shared" si="6"/>
        <v>99069.286942445702</v>
      </c>
      <c r="S38" s="122">
        <f t="shared" si="6"/>
        <v>99117.245718760212</v>
      </c>
      <c r="T38" s="122">
        <f t="shared" si="6"/>
        <v>99163.121389600317</v>
      </c>
      <c r="U38" s="122">
        <f t="shared" si="6"/>
        <v>99207.030427435369</v>
      </c>
      <c r="V38" s="122">
        <f t="shared" si="6"/>
        <v>99249.073751760458</v>
      </c>
      <c r="W38" s="122">
        <f t="shared" si="6"/>
        <v>99289.297551720811</v>
      </c>
      <c r="X38" s="122">
        <f t="shared" si="6"/>
        <v>99327.791127373755</v>
      </c>
      <c r="Y38" s="122">
        <f t="shared" si="6"/>
        <v>1883631.4875748111</v>
      </c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</row>
    <row r="39" spans="1:51" ht="6" customHeight="1" x14ac:dyDescent="0.2">
      <c r="A39" s="572"/>
      <c r="B39" s="12"/>
      <c r="C39" s="12"/>
      <c r="D39" s="12"/>
      <c r="E39" s="119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ht="12" customHeight="1" x14ac:dyDescent="0.2">
      <c r="A40" s="572"/>
      <c r="B40" s="12" t="s">
        <v>10</v>
      </c>
      <c r="C40" s="12"/>
      <c r="D40" s="138"/>
      <c r="E40" s="117">
        <f>'A.10.SERV_DIVIDA'!D$17+'A.10.SERV_DIVIDA'!D$58</f>
        <v>0</v>
      </c>
      <c r="F40" s="117">
        <f>'A.10.SERV_DIVIDA'!E$17+'A.10.SERV_DIVIDA'!E$58</f>
        <v>0</v>
      </c>
      <c r="G40" s="117">
        <f>'A.10.SERV_DIVIDA'!F$17+'A.10.SERV_DIVIDA'!F$58</f>
        <v>0</v>
      </c>
      <c r="H40" s="117">
        <f>'A.10.SERV_DIVIDA'!G$17+'A.10.SERV_DIVIDA'!G$58</f>
        <v>0</v>
      </c>
      <c r="I40" s="117">
        <f>'A.10.SERV_DIVIDA'!H$17+'A.10.SERV_DIVIDA'!H$58</f>
        <v>0</v>
      </c>
      <c r="J40" s="117">
        <f>'A.10.SERV_DIVIDA'!I$17+'A.10.SERV_DIVIDA'!I$58</f>
        <v>0</v>
      </c>
      <c r="K40" s="117">
        <f>'A.10.SERV_DIVIDA'!J$17+'A.10.SERV_DIVIDA'!J$58</f>
        <v>0</v>
      </c>
      <c r="L40" s="117">
        <f>'A.10.SERV_DIVIDA'!K$17+'A.10.SERV_DIVIDA'!K$58</f>
        <v>0</v>
      </c>
      <c r="M40" s="117">
        <f>'A.10.SERV_DIVIDA'!L$17+'A.10.SERV_DIVIDA'!L$58</f>
        <v>0</v>
      </c>
      <c r="N40" s="117">
        <f>'A.10.SERV_DIVIDA'!M$17+'A.10.SERV_DIVIDA'!M$58</f>
        <v>0</v>
      </c>
      <c r="O40" s="117">
        <f>'A.10.SERV_DIVIDA'!N$17+'A.10.SERV_DIVIDA'!N$58</f>
        <v>0</v>
      </c>
      <c r="P40" s="117">
        <f>'A.10.SERV_DIVIDA'!O$17+'A.10.SERV_DIVIDA'!O$58</f>
        <v>0</v>
      </c>
      <c r="Q40" s="117">
        <f>'A.10.SERV_DIVIDA'!P$17+'A.10.SERV_DIVIDA'!P$58</f>
        <v>0</v>
      </c>
      <c r="R40" s="117">
        <f>'A.10.SERV_DIVIDA'!Q$17+'A.10.SERV_DIVIDA'!Q$58</f>
        <v>0</v>
      </c>
      <c r="S40" s="117">
        <f>'A.10.SERV_DIVIDA'!R$17+'A.10.SERV_DIVIDA'!R$58</f>
        <v>0</v>
      </c>
      <c r="T40" s="117">
        <f>'A.10.SERV_DIVIDA'!S$17+'A.10.SERV_DIVIDA'!S$58</f>
        <v>0</v>
      </c>
      <c r="U40" s="117">
        <f>'A.10.SERV_DIVIDA'!T$17+'A.10.SERV_DIVIDA'!T$58</f>
        <v>0</v>
      </c>
      <c r="V40" s="117">
        <f>'A.10.SERV_DIVIDA'!U$17+'A.10.SERV_DIVIDA'!U$58</f>
        <v>0</v>
      </c>
      <c r="W40" s="117">
        <f>'A.10.SERV_DIVIDA'!V$17+'A.10.SERV_DIVIDA'!V$58</f>
        <v>0</v>
      </c>
      <c r="X40" s="117">
        <f>'A.10.SERV_DIVIDA'!W$17+'A.10.SERV_DIVIDA'!W$58</f>
        <v>0</v>
      </c>
      <c r="Y40" s="117">
        <f>SUM(E40:X40)</f>
        <v>0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ht="12" customHeight="1" x14ac:dyDescent="0.2">
      <c r="A41" s="572"/>
      <c r="B41" s="12" t="s">
        <v>3</v>
      </c>
      <c r="C41" s="12"/>
      <c r="D41" s="139"/>
      <c r="E41" s="117">
        <f>SUM(E42:E43)</f>
        <v>0</v>
      </c>
      <c r="F41" s="117">
        <f t="shared" ref="F41:X41" si="7">SUM(F42:F43)</f>
        <v>0</v>
      </c>
      <c r="G41" s="117">
        <f t="shared" si="7"/>
        <v>0</v>
      </c>
      <c r="H41" s="117">
        <f t="shared" si="7"/>
        <v>0</v>
      </c>
      <c r="I41" s="117">
        <f t="shared" si="7"/>
        <v>0</v>
      </c>
      <c r="J41" s="117">
        <f t="shared" si="7"/>
        <v>0</v>
      </c>
      <c r="K41" s="117">
        <f t="shared" si="7"/>
        <v>0</v>
      </c>
      <c r="L41" s="117">
        <f t="shared" si="7"/>
        <v>0</v>
      </c>
      <c r="M41" s="117">
        <f t="shared" si="7"/>
        <v>0</v>
      </c>
      <c r="N41" s="117">
        <f t="shared" si="7"/>
        <v>0</v>
      </c>
      <c r="O41" s="117">
        <f t="shared" si="7"/>
        <v>0</v>
      </c>
      <c r="P41" s="117">
        <f t="shared" si="7"/>
        <v>0</v>
      </c>
      <c r="Q41" s="117">
        <f t="shared" si="7"/>
        <v>0</v>
      </c>
      <c r="R41" s="117">
        <f t="shared" si="7"/>
        <v>0</v>
      </c>
      <c r="S41" s="117">
        <f t="shared" si="7"/>
        <v>0</v>
      </c>
      <c r="T41" s="117">
        <f t="shared" si="7"/>
        <v>0</v>
      </c>
      <c r="U41" s="117">
        <f t="shared" si="7"/>
        <v>0</v>
      </c>
      <c r="V41" s="117">
        <f t="shared" si="7"/>
        <v>0</v>
      </c>
      <c r="W41" s="117">
        <f t="shared" si="7"/>
        <v>0</v>
      </c>
      <c r="X41" s="117">
        <f t="shared" si="7"/>
        <v>0</v>
      </c>
      <c r="Y41" s="117">
        <f>SUM(Y42:Y43)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ht="12" customHeight="1" x14ac:dyDescent="0.2">
      <c r="A42" s="572"/>
      <c r="B42" s="12"/>
      <c r="C42" s="12" t="s">
        <v>4</v>
      </c>
      <c r="D42" s="138"/>
      <c r="E42" s="117">
        <f>-'A.10.SERV_DIVIDA'!D$21-'A.10.SERV_DIVIDA'!D$62</f>
        <v>0</v>
      </c>
      <c r="F42" s="117">
        <f>-'A.10.SERV_DIVIDA'!E$21-'A.10.SERV_DIVIDA'!E$62</f>
        <v>0</v>
      </c>
      <c r="G42" s="117">
        <f>-'A.10.SERV_DIVIDA'!F$21-'A.10.SERV_DIVIDA'!F$62</f>
        <v>0</v>
      </c>
      <c r="H42" s="117">
        <f>-'A.10.SERV_DIVIDA'!G$21-'A.10.SERV_DIVIDA'!G$62</f>
        <v>0</v>
      </c>
      <c r="I42" s="117">
        <f>-'A.10.SERV_DIVIDA'!H$21-'A.10.SERV_DIVIDA'!H$62</f>
        <v>0</v>
      </c>
      <c r="J42" s="117">
        <f>-'A.10.SERV_DIVIDA'!I$21-'A.10.SERV_DIVIDA'!I$62</f>
        <v>0</v>
      </c>
      <c r="K42" s="117">
        <f>-'A.10.SERV_DIVIDA'!J$21-'A.10.SERV_DIVIDA'!J$62</f>
        <v>0</v>
      </c>
      <c r="L42" s="117">
        <f>-'A.10.SERV_DIVIDA'!K$21-'A.10.SERV_DIVIDA'!K$62</f>
        <v>0</v>
      </c>
      <c r="M42" s="117">
        <f>-'A.10.SERV_DIVIDA'!L$21-'A.10.SERV_DIVIDA'!L$62</f>
        <v>0</v>
      </c>
      <c r="N42" s="117">
        <f>-'A.10.SERV_DIVIDA'!M$21-'A.10.SERV_DIVIDA'!M$62</f>
        <v>0</v>
      </c>
      <c r="O42" s="117">
        <f>-'A.10.SERV_DIVIDA'!N$21-'A.10.SERV_DIVIDA'!N$62</f>
        <v>0</v>
      </c>
      <c r="P42" s="117">
        <f>-'A.10.SERV_DIVIDA'!O$21-'A.10.SERV_DIVIDA'!O$62</f>
        <v>0</v>
      </c>
      <c r="Q42" s="117">
        <f>-'A.10.SERV_DIVIDA'!P$21-'A.10.SERV_DIVIDA'!P$62</f>
        <v>0</v>
      </c>
      <c r="R42" s="117">
        <f>-'A.10.SERV_DIVIDA'!Q$21-'A.10.SERV_DIVIDA'!Q$62</f>
        <v>0</v>
      </c>
      <c r="S42" s="117">
        <f>-'A.10.SERV_DIVIDA'!R$21-'A.10.SERV_DIVIDA'!R$62</f>
        <v>0</v>
      </c>
      <c r="T42" s="117">
        <f>-'A.10.SERV_DIVIDA'!S$21-'A.10.SERV_DIVIDA'!S$62</f>
        <v>0</v>
      </c>
      <c r="U42" s="117">
        <f>-'A.10.SERV_DIVIDA'!T$21-'A.10.SERV_DIVIDA'!T$62</f>
        <v>0</v>
      </c>
      <c r="V42" s="117">
        <f>-'A.10.SERV_DIVIDA'!U$21-'A.10.SERV_DIVIDA'!U$62</f>
        <v>0</v>
      </c>
      <c r="W42" s="117">
        <f>-'A.10.SERV_DIVIDA'!V$21-'A.10.SERV_DIVIDA'!V$62</f>
        <v>0</v>
      </c>
      <c r="X42" s="117">
        <f>-'A.10.SERV_DIVIDA'!W$21-'A.10.SERV_DIVIDA'!W$62</f>
        <v>0</v>
      </c>
      <c r="Y42" s="117">
        <f>SUM(E42:X42)</f>
        <v>0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ht="12" customHeight="1" x14ac:dyDescent="0.2">
      <c r="A43" s="572"/>
      <c r="B43" s="12"/>
      <c r="C43" s="12" t="s">
        <v>35</v>
      </c>
      <c r="D43" s="138"/>
      <c r="E43" s="117">
        <f>-'A.10.SERV_DIVIDA'!D$28-'A.10.SERV_DIVIDA'!D$72-'A.10.SERV_DIVIDA'!D$81</f>
        <v>0</v>
      </c>
      <c r="F43" s="117">
        <f>-'A.10.SERV_DIVIDA'!E$28-'A.10.SERV_DIVIDA'!E$72-'A.10.SERV_DIVIDA'!E$81</f>
        <v>0</v>
      </c>
      <c r="G43" s="117">
        <f>-'A.10.SERV_DIVIDA'!F$28-'A.10.SERV_DIVIDA'!F$72-'A.10.SERV_DIVIDA'!F$81</f>
        <v>0</v>
      </c>
      <c r="H43" s="117">
        <f>-'A.10.SERV_DIVIDA'!G$28-'A.10.SERV_DIVIDA'!G$72-'A.10.SERV_DIVIDA'!G$81</f>
        <v>0</v>
      </c>
      <c r="I43" s="117">
        <f>-'A.10.SERV_DIVIDA'!H$28-'A.10.SERV_DIVIDA'!H$72-'A.10.SERV_DIVIDA'!H$81</f>
        <v>0</v>
      </c>
      <c r="J43" s="117">
        <f>-'A.10.SERV_DIVIDA'!I$28-'A.10.SERV_DIVIDA'!I$72-'A.10.SERV_DIVIDA'!I$81</f>
        <v>0</v>
      </c>
      <c r="K43" s="117">
        <f>-'A.10.SERV_DIVIDA'!J$28-'A.10.SERV_DIVIDA'!J$72-'A.10.SERV_DIVIDA'!J$81</f>
        <v>0</v>
      </c>
      <c r="L43" s="117">
        <f>-'A.10.SERV_DIVIDA'!K$28-'A.10.SERV_DIVIDA'!K$72-'A.10.SERV_DIVIDA'!K$81</f>
        <v>0</v>
      </c>
      <c r="M43" s="117">
        <f>-'A.10.SERV_DIVIDA'!L$28-'A.10.SERV_DIVIDA'!L$72-'A.10.SERV_DIVIDA'!L$81</f>
        <v>0</v>
      </c>
      <c r="N43" s="117">
        <f>-'A.10.SERV_DIVIDA'!M$28-'A.10.SERV_DIVIDA'!M$72-'A.10.SERV_DIVIDA'!M$81</f>
        <v>0</v>
      </c>
      <c r="O43" s="117">
        <f>-'A.10.SERV_DIVIDA'!N$28-'A.10.SERV_DIVIDA'!N$72-'A.10.SERV_DIVIDA'!N$81</f>
        <v>0</v>
      </c>
      <c r="P43" s="117">
        <f>-'A.10.SERV_DIVIDA'!O$28-'A.10.SERV_DIVIDA'!O$72-'A.10.SERV_DIVIDA'!O$81</f>
        <v>0</v>
      </c>
      <c r="Q43" s="117">
        <f>-'A.10.SERV_DIVIDA'!P$28-'A.10.SERV_DIVIDA'!P$72-'A.10.SERV_DIVIDA'!P$81</f>
        <v>0</v>
      </c>
      <c r="R43" s="117">
        <f>-'A.10.SERV_DIVIDA'!Q$28-'A.10.SERV_DIVIDA'!Q$72-'A.10.SERV_DIVIDA'!Q$81</f>
        <v>0</v>
      </c>
      <c r="S43" s="117">
        <f>-'A.10.SERV_DIVIDA'!R$28-'A.10.SERV_DIVIDA'!R$72-'A.10.SERV_DIVIDA'!R$81</f>
        <v>0</v>
      </c>
      <c r="T43" s="117">
        <f>-'A.10.SERV_DIVIDA'!S$28-'A.10.SERV_DIVIDA'!S$72-'A.10.SERV_DIVIDA'!S$81</f>
        <v>0</v>
      </c>
      <c r="U43" s="117">
        <f>-'A.10.SERV_DIVIDA'!T$28-'A.10.SERV_DIVIDA'!T$72-'A.10.SERV_DIVIDA'!T$81</f>
        <v>0</v>
      </c>
      <c r="V43" s="117">
        <f>-'A.10.SERV_DIVIDA'!U$28-'A.10.SERV_DIVIDA'!U$72-'A.10.SERV_DIVIDA'!U$81</f>
        <v>0</v>
      </c>
      <c r="W43" s="117">
        <f>-'A.10.SERV_DIVIDA'!V$28-'A.10.SERV_DIVIDA'!V$72-'A.10.SERV_DIVIDA'!V$81</f>
        <v>0</v>
      </c>
      <c r="X43" s="117">
        <f>-'A.10.SERV_DIVIDA'!W$28-'A.10.SERV_DIVIDA'!W$72-'A.10.SERV_DIVIDA'!W$81</f>
        <v>0</v>
      </c>
      <c r="Y43" s="117">
        <f>SUM(E43:X43)</f>
        <v>0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</row>
    <row r="44" spans="1:51" ht="12" customHeight="1" x14ac:dyDescent="0.2">
      <c r="A44" s="572"/>
      <c r="B44" s="12" t="s">
        <v>126</v>
      </c>
      <c r="C44" s="12"/>
      <c r="D44" s="138"/>
      <c r="E44" s="117">
        <f>-'A.10.SERV_DIVIDA'!D$35-'A.10.SERV_DIVIDA'!D$90</f>
        <v>0</v>
      </c>
      <c r="F44" s="117">
        <f>-'A.10.SERV_DIVIDA'!E$35-'A.10.SERV_DIVIDA'!E$90</f>
        <v>0</v>
      </c>
      <c r="G44" s="117">
        <f>-'A.10.SERV_DIVIDA'!F$35-'A.10.SERV_DIVIDA'!F$90</f>
        <v>0</v>
      </c>
      <c r="H44" s="117">
        <f>-'A.10.SERV_DIVIDA'!G$35-'A.10.SERV_DIVIDA'!G$90</f>
        <v>0</v>
      </c>
      <c r="I44" s="117">
        <f>-'A.10.SERV_DIVIDA'!H$35-'A.10.SERV_DIVIDA'!H$90</f>
        <v>0</v>
      </c>
      <c r="J44" s="117">
        <f>-'A.10.SERV_DIVIDA'!I$35-'A.10.SERV_DIVIDA'!I$90</f>
        <v>0</v>
      </c>
      <c r="K44" s="117">
        <f>-'A.10.SERV_DIVIDA'!J$35-'A.10.SERV_DIVIDA'!J$90</f>
        <v>0</v>
      </c>
      <c r="L44" s="117">
        <f>-'A.10.SERV_DIVIDA'!K$35-'A.10.SERV_DIVIDA'!K$90</f>
        <v>0</v>
      </c>
      <c r="M44" s="117">
        <f>-'A.10.SERV_DIVIDA'!L$35-'A.10.SERV_DIVIDA'!L$90</f>
        <v>0</v>
      </c>
      <c r="N44" s="117">
        <f>-'A.10.SERV_DIVIDA'!M$35-'A.10.SERV_DIVIDA'!M$90</f>
        <v>0</v>
      </c>
      <c r="O44" s="117">
        <f>-'A.10.SERV_DIVIDA'!N$35-'A.10.SERV_DIVIDA'!N$90</f>
        <v>0</v>
      </c>
      <c r="P44" s="117">
        <f>-'A.10.SERV_DIVIDA'!O$35-'A.10.SERV_DIVIDA'!O$90</f>
        <v>0</v>
      </c>
      <c r="Q44" s="117">
        <f>-'A.10.SERV_DIVIDA'!P$35-'A.10.SERV_DIVIDA'!P$90</f>
        <v>0</v>
      </c>
      <c r="R44" s="117">
        <f>-'A.10.SERV_DIVIDA'!Q$35-'A.10.SERV_DIVIDA'!Q$90</f>
        <v>0</v>
      </c>
      <c r="S44" s="117">
        <f>-'A.10.SERV_DIVIDA'!R$35-'A.10.SERV_DIVIDA'!R$90</f>
        <v>0</v>
      </c>
      <c r="T44" s="117">
        <f>-'A.10.SERV_DIVIDA'!S$35-'A.10.SERV_DIVIDA'!S$90</f>
        <v>0</v>
      </c>
      <c r="U44" s="117">
        <f>-'A.10.SERV_DIVIDA'!T$35-'A.10.SERV_DIVIDA'!T$90</f>
        <v>0</v>
      </c>
      <c r="V44" s="117">
        <f>-'A.10.SERV_DIVIDA'!U$35-'A.10.SERV_DIVIDA'!U$90</f>
        <v>0</v>
      </c>
      <c r="W44" s="117">
        <f>-'A.10.SERV_DIVIDA'!V$35-'A.10.SERV_DIVIDA'!V$90</f>
        <v>0</v>
      </c>
      <c r="X44" s="117">
        <f>-'A.10.SERV_DIVIDA'!W$35-'A.10.SERV_DIVIDA'!W$90</f>
        <v>0</v>
      </c>
      <c r="Y44" s="117">
        <f>SUM(E44:X44)</f>
        <v>0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ht="12" customHeight="1" x14ac:dyDescent="0.2">
      <c r="A45" s="572"/>
      <c r="B45" s="12" t="s">
        <v>207</v>
      </c>
      <c r="C45" s="12"/>
      <c r="D45" s="138"/>
      <c r="E45" s="117">
        <f>-'A.5.DESP_ PRE_OPER'!E14</f>
        <v>0</v>
      </c>
      <c r="F45" s="117">
        <f>-'A.5.DESP_ PRE_OPER'!F14</f>
        <v>0</v>
      </c>
      <c r="G45" s="117">
        <f>-'A.5.DESP_ PRE_OPER'!G14</f>
        <v>0</v>
      </c>
      <c r="H45" s="117">
        <f>-'A.5.DESP_ PRE_OPER'!H14</f>
        <v>0</v>
      </c>
      <c r="I45" s="117">
        <f>-'A.5.DESP_ PRE_OPER'!I14</f>
        <v>0</v>
      </c>
      <c r="J45" s="117">
        <f>-'A.5.DESP_ PRE_OPER'!J14</f>
        <v>0</v>
      </c>
      <c r="K45" s="117">
        <f>-'A.5.DESP_ PRE_OPER'!K14</f>
        <v>0</v>
      </c>
      <c r="L45" s="117">
        <f>-'A.5.DESP_ PRE_OPER'!L14</f>
        <v>0</v>
      </c>
      <c r="M45" s="117">
        <f>-'A.5.DESP_ PRE_OPER'!M14</f>
        <v>0</v>
      </c>
      <c r="N45" s="117">
        <f>-'A.5.DESP_ PRE_OPER'!N14</f>
        <v>0</v>
      </c>
      <c r="O45" s="117">
        <f>-'A.5.DESP_ PRE_OPER'!O14</f>
        <v>0</v>
      </c>
      <c r="P45" s="117">
        <f>-'A.5.DESP_ PRE_OPER'!P14</f>
        <v>0</v>
      </c>
      <c r="Q45" s="117">
        <f>-'A.5.DESP_ PRE_OPER'!Q14</f>
        <v>0</v>
      </c>
      <c r="R45" s="117">
        <f>-'A.5.DESP_ PRE_OPER'!R14</f>
        <v>0</v>
      </c>
      <c r="S45" s="117">
        <f>-'A.5.DESP_ PRE_OPER'!S14</f>
        <v>0</v>
      </c>
      <c r="T45" s="117">
        <f>-'A.5.DESP_ PRE_OPER'!T14</f>
        <v>0</v>
      </c>
      <c r="U45" s="117">
        <f>-'A.5.DESP_ PRE_OPER'!U14</f>
        <v>0</v>
      </c>
      <c r="V45" s="117">
        <f>-'A.5.DESP_ PRE_OPER'!V14</f>
        <v>0</v>
      </c>
      <c r="W45" s="117">
        <f>-'A.5.DESP_ PRE_OPER'!W14</f>
        <v>0</v>
      </c>
      <c r="X45" s="117">
        <f>-'A.5.DESP_ PRE_OPER'!X14</f>
        <v>0</v>
      </c>
      <c r="Y45" s="117">
        <f>SUM(E45:X45)</f>
        <v>0</v>
      </c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ht="6" customHeight="1" x14ac:dyDescent="0.2">
      <c r="A46" s="572"/>
      <c r="B46" s="12"/>
      <c r="C46" s="12"/>
      <c r="D46" s="140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s="1" customFormat="1" ht="18" customHeight="1" x14ac:dyDescent="0.2">
      <c r="A47" s="123" t="s">
        <v>143</v>
      </c>
      <c r="B47" s="123"/>
      <c r="C47" s="59"/>
      <c r="D47" s="60"/>
      <c r="E47" s="122">
        <f>E38+E40+E41+E44+E45</f>
        <v>89127.064430000013</v>
      </c>
      <c r="F47" s="122">
        <f t="shared" ref="F47:Y47" si="8">F38+F40+F41+F44+F45</f>
        <v>14177.893724000001</v>
      </c>
      <c r="G47" s="122">
        <f t="shared" si="8"/>
        <v>98375.600774429782</v>
      </c>
      <c r="H47" s="122">
        <f t="shared" si="8"/>
        <v>98453.398220648276</v>
      </c>
      <c r="I47" s="122">
        <f t="shared" si="8"/>
        <v>98527.827113760897</v>
      </c>
      <c r="J47" s="122">
        <f t="shared" si="8"/>
        <v>98599.043200241606</v>
      </c>
      <c r="K47" s="122">
        <f t="shared" si="8"/>
        <v>98667.309416824151</v>
      </c>
      <c r="L47" s="122">
        <f t="shared" si="8"/>
        <v>98732.613251821545</v>
      </c>
      <c r="M47" s="122">
        <f t="shared" si="8"/>
        <v>98795.077574673312</v>
      </c>
      <c r="N47" s="122">
        <f t="shared" si="8"/>
        <v>98854.817398438754</v>
      </c>
      <c r="O47" s="122">
        <f t="shared" si="8"/>
        <v>98912.026875777607</v>
      </c>
      <c r="P47" s="122">
        <f t="shared" si="8"/>
        <v>98966.787732041514</v>
      </c>
      <c r="Q47" s="122">
        <f t="shared" si="8"/>
        <v>99019.180953056595</v>
      </c>
      <c r="R47" s="122">
        <f t="shared" si="8"/>
        <v>99069.286942445702</v>
      </c>
      <c r="S47" s="122">
        <f t="shared" si="8"/>
        <v>99117.245718760212</v>
      </c>
      <c r="T47" s="122">
        <f t="shared" si="8"/>
        <v>99163.121389600317</v>
      </c>
      <c r="U47" s="122">
        <f t="shared" si="8"/>
        <v>99207.030427435369</v>
      </c>
      <c r="V47" s="122">
        <f t="shared" si="8"/>
        <v>99249.073751760458</v>
      </c>
      <c r="W47" s="122">
        <f t="shared" si="8"/>
        <v>99289.297551720811</v>
      </c>
      <c r="X47" s="122">
        <f t="shared" si="8"/>
        <v>99327.791127373755</v>
      </c>
      <c r="Y47" s="122">
        <f t="shared" si="8"/>
        <v>1883631.4875748111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</row>
    <row r="48" spans="1:51" ht="6" customHeight="1" x14ac:dyDescent="0.2">
      <c r="A48" s="580"/>
      <c r="B48" s="581"/>
      <c r="C48" s="582"/>
      <c r="D48" s="582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ht="11.25" customHeight="1" x14ac:dyDescent="0.2">
      <c r="A49" s="584"/>
      <c r="B49" s="585"/>
      <c r="C49" s="48"/>
      <c r="D49" s="48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ht="18" customHeight="1" x14ac:dyDescent="0.2">
      <c r="A50" s="573" t="s">
        <v>246</v>
      </c>
      <c r="B50" s="126"/>
      <c r="C50" s="127"/>
      <c r="D50" s="127"/>
      <c r="E50" s="128">
        <f t="shared" ref="E50:Y50" si="9">E25</f>
        <v>-3600</v>
      </c>
      <c r="F50" s="128">
        <f t="shared" si="9"/>
        <v>14324.081399999999</v>
      </c>
      <c r="G50" s="128">
        <f t="shared" si="9"/>
        <v>151792.65144000002</v>
      </c>
      <c r="H50" s="128">
        <f t="shared" si="9"/>
        <v>151792.65144000002</v>
      </c>
      <c r="I50" s="128">
        <f t="shared" si="9"/>
        <v>151792.65144000002</v>
      </c>
      <c r="J50" s="128">
        <f t="shared" si="9"/>
        <v>151792.65144000002</v>
      </c>
      <c r="K50" s="128">
        <f t="shared" si="9"/>
        <v>151792.65144000002</v>
      </c>
      <c r="L50" s="128">
        <f t="shared" si="9"/>
        <v>151792.65144000002</v>
      </c>
      <c r="M50" s="128">
        <f t="shared" si="9"/>
        <v>151792.65144000002</v>
      </c>
      <c r="N50" s="128">
        <f t="shared" si="9"/>
        <v>151792.65144000002</v>
      </c>
      <c r="O50" s="128">
        <f t="shared" si="9"/>
        <v>151792.65144000002</v>
      </c>
      <c r="P50" s="128">
        <f t="shared" si="9"/>
        <v>151792.65144000002</v>
      </c>
      <c r="Q50" s="128">
        <f t="shared" si="9"/>
        <v>151792.65144000002</v>
      </c>
      <c r="R50" s="128">
        <f t="shared" si="9"/>
        <v>151792.65144000002</v>
      </c>
      <c r="S50" s="128">
        <f t="shared" si="9"/>
        <v>151792.65144000002</v>
      </c>
      <c r="T50" s="128">
        <f t="shared" si="9"/>
        <v>151792.65144000002</v>
      </c>
      <c r="U50" s="128">
        <f t="shared" si="9"/>
        <v>151792.65144000002</v>
      </c>
      <c r="V50" s="128">
        <f t="shared" si="9"/>
        <v>151792.65144000002</v>
      </c>
      <c r="W50" s="128">
        <f t="shared" si="9"/>
        <v>151792.65144000002</v>
      </c>
      <c r="X50" s="128">
        <f t="shared" si="9"/>
        <v>151792.65144000002</v>
      </c>
      <c r="Y50" s="128">
        <f t="shared" si="9"/>
        <v>2742991.8073200006</v>
      </c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ht="18" customHeight="1" x14ac:dyDescent="0.2">
      <c r="A51" s="590" t="s">
        <v>247</v>
      </c>
      <c r="B51" s="307"/>
      <c r="C51" s="588"/>
      <c r="D51" s="588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ht="11.25" customHeight="1" x14ac:dyDescent="0.2">
      <c r="A52" s="574"/>
      <c r="B52" s="12" t="s">
        <v>115</v>
      </c>
      <c r="C52" s="16"/>
      <c r="D52" s="30"/>
      <c r="E52" s="120">
        <f>'A.2.TRIBUTOS'!E$86</f>
        <v>0</v>
      </c>
      <c r="F52" s="120">
        <f>'A.2.TRIBUTOS'!F$86</f>
        <v>-2681.0203499999998</v>
      </c>
      <c r="G52" s="120">
        <f>'A.2.TRIBUTOS'!G$86</f>
        <v>-39277.243136448698</v>
      </c>
      <c r="H52" s="120">
        <f>'A.2.TRIBUTOS'!H$86</f>
        <v>-39220.039131876278</v>
      </c>
      <c r="I52" s="120">
        <f>'A.2.TRIBUTOS'!I$86</f>
        <v>-39165.312004587584</v>
      </c>
      <c r="J52" s="120">
        <f>'A.2.TRIBUTOS'!J$86</f>
        <v>-39112.94723511648</v>
      </c>
      <c r="K52" s="120">
        <f>'A.2.TRIBUTOS'!K$86</f>
        <v>-39062.751487629321</v>
      </c>
      <c r="L52" s="120">
        <f>'A.2.TRIBUTOS'!L$86</f>
        <v>-39014.733961895938</v>
      </c>
      <c r="M52" s="120">
        <f>'A.2.TRIBUTOS'!M$86</f>
        <v>-38968.80431274022</v>
      </c>
      <c r="N52" s="120">
        <f>'A.2.TRIBUTOS'!N$86</f>
        <v>-38924.877971736212</v>
      </c>
      <c r="O52" s="120">
        <f>'A.2.TRIBUTOS'!O$86</f>
        <v>-38882.812179575296</v>
      </c>
      <c r="P52" s="120">
        <f>'A.2.TRIBUTOS'!P$86</f>
        <v>-38842.546844087126</v>
      </c>
      <c r="Q52" s="120">
        <f>'A.2.TRIBUTOS'!Q$86</f>
        <v>-38804.022416870161</v>
      </c>
      <c r="R52" s="120">
        <f>'A.2.TRIBUTOS'!R$86</f>
        <v>-38767.179777613455</v>
      </c>
      <c r="S52" s="120">
        <f>'A.2.TRIBUTOS'!S$86</f>
        <v>-38731.915971499853</v>
      </c>
      <c r="T52" s="120">
        <f>'A.2.TRIBUTOS'!T$86</f>
        <v>-38698.183860588018</v>
      </c>
      <c r="U52" s="120">
        <f>'A.2.TRIBUTOS'!U$86</f>
        <v>-38665.897803356362</v>
      </c>
      <c r="V52" s="120">
        <f>'A.2.TRIBUTOS'!V$86</f>
        <v>-38634.983594293786</v>
      </c>
      <c r="W52" s="120">
        <f>'A.2.TRIBUTOS'!W$86</f>
        <v>-38605.407270793534</v>
      </c>
      <c r="X52" s="120">
        <f>'A.2.TRIBUTOS'!X$86</f>
        <v>-38577.103171048722</v>
      </c>
      <c r="Y52" s="117">
        <f>SUM(E52:X52)</f>
        <v>-702637.78248175711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ht="11.25" customHeight="1" x14ac:dyDescent="0.2">
      <c r="A53" s="574"/>
      <c r="B53" s="12" t="s">
        <v>116</v>
      </c>
      <c r="C53" s="16"/>
      <c r="D53" s="16"/>
      <c r="E53" s="120">
        <f>'A.2.TRIBUTOS'!E$100</f>
        <v>0</v>
      </c>
      <c r="F53" s="120">
        <f>'A.2.TRIBUTOS'!F$100</f>
        <v>-965.16732599999989</v>
      </c>
      <c r="G53" s="120">
        <f>'A.2.TRIBUTOS'!G$100</f>
        <v>-14139.80752912153</v>
      </c>
      <c r="H53" s="120">
        <f>'A.2.TRIBUTOS'!H$100</f>
        <v>-14119.214087475459</v>
      </c>
      <c r="I53" s="120">
        <f>'A.2.TRIBUTOS'!I$100</f>
        <v>-14099.512321651529</v>
      </c>
      <c r="J53" s="120">
        <f>'A.2.TRIBUTOS'!J$100</f>
        <v>-14080.661004641932</v>
      </c>
      <c r="K53" s="120">
        <f>'A.2.TRIBUTOS'!K$100</f>
        <v>-14062.590535546555</v>
      </c>
      <c r="L53" s="120">
        <f>'A.2.TRIBUTOS'!L$100</f>
        <v>-14045.304226282537</v>
      </c>
      <c r="M53" s="120">
        <f>'A.2.TRIBUTOS'!M$100</f>
        <v>-14028.769552586478</v>
      </c>
      <c r="N53" s="120">
        <f>'A.2.TRIBUTOS'!N$100</f>
        <v>-14012.956069825035</v>
      </c>
      <c r="O53" s="120">
        <f>'A.2.TRIBUTOS'!O$100</f>
        <v>-13997.812384647106</v>
      </c>
      <c r="P53" s="120">
        <f>'A.2.TRIBUTOS'!P$100</f>
        <v>-13983.316863871365</v>
      </c>
      <c r="Q53" s="120">
        <f>'A.2.TRIBUTOS'!Q$100</f>
        <v>-13969.448070073257</v>
      </c>
      <c r="R53" s="120">
        <f>'A.2.TRIBUTOS'!R$100</f>
        <v>-13956.184719940844</v>
      </c>
      <c r="S53" s="120">
        <f>'A.2.TRIBUTOS'!S$100</f>
        <v>-13943.489749739947</v>
      </c>
      <c r="T53" s="120">
        <f>'A.2.TRIBUTOS'!T$100</f>
        <v>-13931.346189811686</v>
      </c>
      <c r="U53" s="120">
        <f>'A.2.TRIBUTOS'!U$100</f>
        <v>-13919.72320920829</v>
      </c>
      <c r="V53" s="120">
        <f>'A.2.TRIBUTOS'!V$100</f>
        <v>-13908.594093945763</v>
      </c>
      <c r="W53" s="120">
        <f>'A.2.TRIBUTOS'!W$100</f>
        <v>-13897.946617485672</v>
      </c>
      <c r="X53" s="120">
        <f>'A.2.TRIBUTOS'!X$100</f>
        <v>-13887.75714157754</v>
      </c>
      <c r="Y53" s="117">
        <f>SUM(E53:X53)</f>
        <v>-252949.60169343252</v>
      </c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ht="11.25" customHeight="1" x14ac:dyDescent="0.2">
      <c r="A54" s="574"/>
      <c r="B54" s="12"/>
      <c r="C54" s="16"/>
      <c r="D54" s="1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17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ht="11.25" customHeight="1" x14ac:dyDescent="0.2">
      <c r="A55" s="574"/>
      <c r="B55" s="47" t="s">
        <v>260</v>
      </c>
      <c r="C55" s="16"/>
      <c r="D55" s="16"/>
      <c r="E55" s="120">
        <f>E32</f>
        <v>96500.000000000015</v>
      </c>
      <c r="F55" s="120">
        <f t="shared" ref="F55:X55" si="10">F32</f>
        <v>3500.0000000000009</v>
      </c>
      <c r="G55" s="120">
        <f t="shared" si="10"/>
        <v>0</v>
      </c>
      <c r="H55" s="120">
        <f t="shared" si="10"/>
        <v>0</v>
      </c>
      <c r="I55" s="120">
        <f t="shared" si="10"/>
        <v>0</v>
      </c>
      <c r="J55" s="120">
        <f t="shared" si="10"/>
        <v>0</v>
      </c>
      <c r="K55" s="120">
        <f t="shared" si="10"/>
        <v>0</v>
      </c>
      <c r="L55" s="120">
        <f t="shared" si="10"/>
        <v>0</v>
      </c>
      <c r="M55" s="120">
        <f t="shared" si="10"/>
        <v>0</v>
      </c>
      <c r="N55" s="120">
        <f t="shared" si="10"/>
        <v>0</v>
      </c>
      <c r="O55" s="120">
        <f t="shared" si="10"/>
        <v>0</v>
      </c>
      <c r="P55" s="120">
        <f t="shared" si="10"/>
        <v>0</v>
      </c>
      <c r="Q55" s="120">
        <f t="shared" si="10"/>
        <v>0</v>
      </c>
      <c r="R55" s="120">
        <f t="shared" si="10"/>
        <v>0</v>
      </c>
      <c r="S55" s="120">
        <f t="shared" si="10"/>
        <v>0</v>
      </c>
      <c r="T55" s="120">
        <f t="shared" si="10"/>
        <v>0</v>
      </c>
      <c r="U55" s="120">
        <f t="shared" si="10"/>
        <v>0</v>
      </c>
      <c r="V55" s="120">
        <f t="shared" si="10"/>
        <v>0</v>
      </c>
      <c r="W55" s="120">
        <f t="shared" si="10"/>
        <v>0</v>
      </c>
      <c r="X55" s="120">
        <f t="shared" si="10"/>
        <v>0</v>
      </c>
      <c r="Y55" s="117">
        <f>SUM(E55:X55)</f>
        <v>100000.00000000001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ht="11.25" customHeight="1" x14ac:dyDescent="0.2">
      <c r="A56" s="574"/>
      <c r="B56" s="47" t="s">
        <v>54</v>
      </c>
      <c r="C56" s="16"/>
      <c r="D56" s="16"/>
      <c r="E56" s="120">
        <f t="shared" ref="E56:X56" si="11">E33</f>
        <v>-3772.9355700000001</v>
      </c>
      <c r="F56" s="120">
        <f t="shared" si="11"/>
        <v>0</v>
      </c>
      <c r="G56" s="120">
        <f t="shared" si="11"/>
        <v>0</v>
      </c>
      <c r="H56" s="120">
        <f t="shared" si="11"/>
        <v>0</v>
      </c>
      <c r="I56" s="120">
        <f t="shared" si="11"/>
        <v>0</v>
      </c>
      <c r="J56" s="120">
        <f t="shared" si="11"/>
        <v>0</v>
      </c>
      <c r="K56" s="120">
        <f t="shared" si="11"/>
        <v>0</v>
      </c>
      <c r="L56" s="120">
        <f t="shared" si="11"/>
        <v>0</v>
      </c>
      <c r="M56" s="120">
        <f t="shared" si="11"/>
        <v>0</v>
      </c>
      <c r="N56" s="120">
        <f t="shared" si="11"/>
        <v>0</v>
      </c>
      <c r="O56" s="120">
        <f t="shared" si="11"/>
        <v>0</v>
      </c>
      <c r="P56" s="120">
        <f t="shared" si="11"/>
        <v>0</v>
      </c>
      <c r="Q56" s="120">
        <f t="shared" si="11"/>
        <v>0</v>
      </c>
      <c r="R56" s="120">
        <f t="shared" si="11"/>
        <v>0</v>
      </c>
      <c r="S56" s="120">
        <f t="shared" si="11"/>
        <v>0</v>
      </c>
      <c r="T56" s="120">
        <f t="shared" si="11"/>
        <v>0</v>
      </c>
      <c r="U56" s="120">
        <f t="shared" si="11"/>
        <v>0</v>
      </c>
      <c r="V56" s="120">
        <f t="shared" si="11"/>
        <v>0</v>
      </c>
      <c r="W56" s="120">
        <f t="shared" si="11"/>
        <v>0</v>
      </c>
      <c r="X56" s="120">
        <f t="shared" si="11"/>
        <v>0</v>
      </c>
      <c r="Y56" s="117">
        <f>SUM(E56:X56)</f>
        <v>-3772.9355700000001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ht="11.25" customHeight="1" x14ac:dyDescent="0.2">
      <c r="A57" s="574"/>
      <c r="B57" s="47" t="s">
        <v>206</v>
      </c>
      <c r="C57" s="16"/>
      <c r="D57" s="16"/>
      <c r="E57" s="120">
        <f t="shared" ref="E57:X57" si="12">E34</f>
        <v>0</v>
      </c>
      <c r="F57" s="120">
        <f t="shared" si="12"/>
        <v>0</v>
      </c>
      <c r="G57" s="120">
        <f t="shared" si="12"/>
        <v>0</v>
      </c>
      <c r="H57" s="120">
        <f t="shared" si="12"/>
        <v>0</v>
      </c>
      <c r="I57" s="120">
        <f t="shared" si="12"/>
        <v>0</v>
      </c>
      <c r="J57" s="120">
        <f t="shared" si="12"/>
        <v>0</v>
      </c>
      <c r="K57" s="120">
        <f t="shared" si="12"/>
        <v>0</v>
      </c>
      <c r="L57" s="120">
        <f t="shared" si="12"/>
        <v>0</v>
      </c>
      <c r="M57" s="120">
        <f t="shared" si="12"/>
        <v>0</v>
      </c>
      <c r="N57" s="120">
        <f t="shared" si="12"/>
        <v>0</v>
      </c>
      <c r="O57" s="120">
        <f t="shared" si="12"/>
        <v>0</v>
      </c>
      <c r="P57" s="120">
        <f t="shared" si="12"/>
        <v>0</v>
      </c>
      <c r="Q57" s="120">
        <f t="shared" si="12"/>
        <v>0</v>
      </c>
      <c r="R57" s="120">
        <f t="shared" si="12"/>
        <v>0</v>
      </c>
      <c r="S57" s="120">
        <f t="shared" si="12"/>
        <v>0</v>
      </c>
      <c r="T57" s="120">
        <f t="shared" si="12"/>
        <v>0</v>
      </c>
      <c r="U57" s="120">
        <f t="shared" si="12"/>
        <v>0</v>
      </c>
      <c r="V57" s="120">
        <f t="shared" si="12"/>
        <v>0</v>
      </c>
      <c r="W57" s="120">
        <f t="shared" si="12"/>
        <v>0</v>
      </c>
      <c r="X57" s="120">
        <f t="shared" si="12"/>
        <v>0</v>
      </c>
      <c r="Y57" s="117">
        <f>SUM(E57:X57)</f>
        <v>0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ht="6" customHeight="1" x14ac:dyDescent="0.2">
      <c r="A58" s="574"/>
      <c r="B58" s="47"/>
      <c r="C58" s="16"/>
      <c r="D58" s="1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17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ht="11.25" customHeight="1" x14ac:dyDescent="0.2">
      <c r="A59" s="574"/>
      <c r="B59" s="47" t="s">
        <v>178</v>
      </c>
      <c r="C59" s="16"/>
      <c r="D59" s="16"/>
      <c r="E59" s="120">
        <f t="shared" ref="E59:X59" si="13">E36</f>
        <v>0</v>
      </c>
      <c r="F59" s="120">
        <f t="shared" si="13"/>
        <v>0</v>
      </c>
      <c r="G59" s="120">
        <f t="shared" si="13"/>
        <v>0</v>
      </c>
      <c r="H59" s="120">
        <f t="shared" si="13"/>
        <v>0</v>
      </c>
      <c r="I59" s="120">
        <f t="shared" si="13"/>
        <v>0</v>
      </c>
      <c r="J59" s="120">
        <f t="shared" si="13"/>
        <v>0</v>
      </c>
      <c r="K59" s="120">
        <f t="shared" si="13"/>
        <v>0</v>
      </c>
      <c r="L59" s="120">
        <f t="shared" si="13"/>
        <v>0</v>
      </c>
      <c r="M59" s="120">
        <f t="shared" si="13"/>
        <v>0</v>
      </c>
      <c r="N59" s="120">
        <f t="shared" si="13"/>
        <v>0</v>
      </c>
      <c r="O59" s="120">
        <f t="shared" si="13"/>
        <v>0</v>
      </c>
      <c r="P59" s="120">
        <f t="shared" si="13"/>
        <v>0</v>
      </c>
      <c r="Q59" s="120">
        <f t="shared" si="13"/>
        <v>0</v>
      </c>
      <c r="R59" s="120">
        <f t="shared" si="13"/>
        <v>0</v>
      </c>
      <c r="S59" s="120">
        <f t="shared" si="13"/>
        <v>0</v>
      </c>
      <c r="T59" s="120">
        <f t="shared" si="13"/>
        <v>0</v>
      </c>
      <c r="U59" s="120">
        <f t="shared" si="13"/>
        <v>0</v>
      </c>
      <c r="V59" s="120">
        <f t="shared" si="13"/>
        <v>0</v>
      </c>
      <c r="W59" s="120">
        <f t="shared" si="13"/>
        <v>0</v>
      </c>
      <c r="X59" s="120">
        <f t="shared" si="13"/>
        <v>0</v>
      </c>
      <c r="Y59" s="117">
        <f>SUM(E59:X59)</f>
        <v>0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ht="6" customHeight="1" x14ac:dyDescent="0.2">
      <c r="A60" s="575"/>
      <c r="B60" s="56"/>
      <c r="C60" s="48"/>
      <c r="D60" s="48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576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ht="18" customHeight="1" x14ac:dyDescent="0.2">
      <c r="A61" s="123" t="s">
        <v>128</v>
      </c>
      <c r="B61" s="577"/>
      <c r="C61" s="578"/>
      <c r="D61" s="579"/>
      <c r="E61" s="125">
        <f>SUM(E50:E53)+E55+E56+E57+E59</f>
        <v>89127.064430000013</v>
      </c>
      <c r="F61" s="125">
        <f t="shared" ref="F61:Y61" si="14">SUM(F50:F53)+F55+F56+F57+F59</f>
        <v>14177.893724000001</v>
      </c>
      <c r="G61" s="125">
        <f t="shared" si="14"/>
        <v>98375.600774429782</v>
      </c>
      <c r="H61" s="125">
        <f t="shared" si="14"/>
        <v>98453.398220648276</v>
      </c>
      <c r="I61" s="125">
        <f t="shared" si="14"/>
        <v>98527.827113760897</v>
      </c>
      <c r="J61" s="125">
        <f t="shared" si="14"/>
        <v>98599.043200241606</v>
      </c>
      <c r="K61" s="125">
        <f t="shared" si="14"/>
        <v>98667.309416824151</v>
      </c>
      <c r="L61" s="125">
        <f t="shared" si="14"/>
        <v>98732.613251821545</v>
      </c>
      <c r="M61" s="125">
        <f t="shared" si="14"/>
        <v>98795.077574673312</v>
      </c>
      <c r="N61" s="125">
        <f t="shared" si="14"/>
        <v>98854.817398438754</v>
      </c>
      <c r="O61" s="125">
        <f t="shared" si="14"/>
        <v>98912.026875777607</v>
      </c>
      <c r="P61" s="125">
        <f t="shared" si="14"/>
        <v>98966.787732041514</v>
      </c>
      <c r="Q61" s="125">
        <f t="shared" si="14"/>
        <v>99019.180953056595</v>
      </c>
      <c r="R61" s="125">
        <f t="shared" si="14"/>
        <v>99069.286942445702</v>
      </c>
      <c r="S61" s="125">
        <f t="shared" si="14"/>
        <v>99117.245718760212</v>
      </c>
      <c r="T61" s="125">
        <f t="shared" si="14"/>
        <v>99163.121389600317</v>
      </c>
      <c r="U61" s="125">
        <f t="shared" si="14"/>
        <v>99207.030427435369</v>
      </c>
      <c r="V61" s="125">
        <f t="shared" si="14"/>
        <v>99249.073751760458</v>
      </c>
      <c r="W61" s="125">
        <f t="shared" si="14"/>
        <v>99289.297551720811</v>
      </c>
      <c r="X61" s="125">
        <f t="shared" si="14"/>
        <v>99327.791127373755</v>
      </c>
      <c r="Y61" s="125">
        <f t="shared" si="14"/>
        <v>1883631.4875748111</v>
      </c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ht="11.25" customHeight="1" x14ac:dyDescent="0.2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ht="18" customHeight="1" x14ac:dyDescent="0.2">
      <c r="A63" s="130" t="s">
        <v>68</v>
      </c>
      <c r="B63" s="124"/>
      <c r="C63" s="124"/>
      <c r="D63" s="129" t="e">
        <f>IRR(E61:X61)</f>
        <v>#NUM!</v>
      </c>
      <c r="E63" s="305"/>
      <c r="F63" s="306"/>
      <c r="G63" s="23"/>
      <c r="H63" s="29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ht="7.5" customHeight="1" x14ac:dyDescent="0.2">
      <c r="E64" s="305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1:51" ht="18" customHeight="1" x14ac:dyDescent="0.2">
      <c r="A65" s="130" t="s">
        <v>69</v>
      </c>
      <c r="B65" s="124"/>
      <c r="C65" s="124"/>
      <c r="D65" s="129" t="e">
        <f>IRR(E47:X47)</f>
        <v>#NUM!</v>
      </c>
      <c r="E65" s="644"/>
      <c r="F65" s="645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1:51" ht="0.75" customHeight="1" x14ac:dyDescent="0.2">
      <c r="A66" s="307"/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1:51" x14ac:dyDescent="0.2"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1:51" x14ac:dyDescent="0.2"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1:51" x14ac:dyDescent="0.2">
      <c r="C69" s="4"/>
      <c r="D69" s="5"/>
      <c r="E69" s="646"/>
      <c r="F69" s="646"/>
      <c r="G69" s="646"/>
      <c r="H69" s="646"/>
      <c r="I69" s="646"/>
      <c r="J69" s="646"/>
      <c r="K69" s="646"/>
      <c r="L69" s="646"/>
      <c r="M69" s="646"/>
      <c r="N69" s="646"/>
      <c r="O69" s="646"/>
      <c r="P69" s="646"/>
      <c r="Q69" s="646"/>
      <c r="R69" s="646"/>
      <c r="S69" s="646"/>
      <c r="T69" s="646"/>
      <c r="U69" s="646"/>
      <c r="V69" s="646"/>
      <c r="W69" s="646"/>
      <c r="X69" s="646"/>
      <c r="Y69" s="646"/>
      <c r="Z69" s="646"/>
    </row>
    <row r="70" spans="1:51" x14ac:dyDescent="0.2">
      <c r="C70" s="5"/>
      <c r="D70" s="5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</row>
    <row r="71" spans="1:51" x14ac:dyDescent="0.2">
      <c r="C71" s="5"/>
      <c r="D71" s="5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</row>
    <row r="72" spans="1:51" x14ac:dyDescent="0.2">
      <c r="C72" s="5"/>
      <c r="D72" s="5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</row>
    <row r="73" spans="1:51" x14ac:dyDescent="0.2">
      <c r="C73" s="61"/>
      <c r="D73" s="5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</row>
    <row r="74" spans="1:51" x14ac:dyDescent="0.2">
      <c r="C74" s="61"/>
      <c r="D74" s="5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</row>
    <row r="75" spans="1:51" x14ac:dyDescent="0.2">
      <c r="C75" s="61"/>
      <c r="D75" s="10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</row>
  </sheetData>
  <sheetProtection algorithmName="SHA-512" hashValue="u1SqChR2ase3yvQw/pfzo0W82scUyPhkG1NfT7JQjCGuTgnx038xb7vZVPAed4EUjy9U01REUifR4UkePCwooA==" saltValue="FfIX2QPWrCFl+RxXOlGmvw==" spinCount="100000" sheet="1" formatCells="0" formatColumns="0" formatRows="0"/>
  <pageMargins left="0.59055118110236227" right="0.39370078740157483" top="1.1811023622047245" bottom="0.39370078740157483" header="0.59055118110236227" footer="0.39370078740157483"/>
  <pageSetup paperSize="5048" scale="67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Y70"/>
  <sheetViews>
    <sheetView showGridLines="0" zoomScale="90" zoomScaleNormal="90" zoomScaleSheetLayoutView="70" workbookViewId="0"/>
  </sheetViews>
  <sheetFormatPr defaultRowHeight="12.75" x14ac:dyDescent="0.2"/>
  <cols>
    <col min="1" max="1" width="1.7109375" style="2" customWidth="1"/>
    <col min="2" max="2" width="1.7109375" style="1" customWidth="1"/>
    <col min="3" max="3" width="43.42578125" customWidth="1"/>
    <col min="4" max="4" width="2.28515625" customWidth="1"/>
    <col min="5" max="25" width="12.85546875" customWidth="1"/>
    <col min="26" max="26" width="0.85546875" customWidth="1"/>
    <col min="27" max="38" width="9.7109375" customWidth="1"/>
  </cols>
  <sheetData>
    <row r="3" spans="1:51" ht="15.75" customHeight="1" x14ac:dyDescent="0.2">
      <c r="A3" s="4" t="s">
        <v>248</v>
      </c>
      <c r="B3" s="4"/>
      <c r="C3" s="5"/>
      <c r="D3" s="5"/>
      <c r="E3" s="5"/>
      <c r="F3" s="5"/>
      <c r="G3" s="5"/>
      <c r="H3" s="5"/>
      <c r="I3" s="5"/>
      <c r="Y3" s="294"/>
    </row>
    <row r="4" spans="1:51" ht="15.75" customHeight="1" x14ac:dyDescent="0.2">
      <c r="A4" s="619" t="s">
        <v>249</v>
      </c>
      <c r="B4" s="4"/>
      <c r="C4" s="5"/>
      <c r="D4" s="5"/>
      <c r="E4" s="5"/>
      <c r="F4" s="5"/>
      <c r="G4" s="5"/>
      <c r="H4" s="5"/>
      <c r="I4" s="5"/>
      <c r="Y4" s="294"/>
    </row>
    <row r="5" spans="1:51" x14ac:dyDescent="0.2">
      <c r="A5" s="6"/>
      <c r="B5" s="4"/>
      <c r="C5" s="33"/>
      <c r="D5" s="33"/>
      <c r="E5" s="5"/>
      <c r="F5" s="5"/>
      <c r="G5" s="5"/>
      <c r="H5" s="4"/>
      <c r="I5" s="5"/>
    </row>
    <row r="6" spans="1:51" x14ac:dyDescent="0.2">
      <c r="A6" s="34" t="s">
        <v>38</v>
      </c>
      <c r="B6" s="4"/>
      <c r="C6" s="22"/>
      <c r="D6" s="22"/>
      <c r="E6" s="5"/>
      <c r="F6" s="5"/>
      <c r="G6" s="5"/>
      <c r="H6" s="4"/>
      <c r="I6" s="5"/>
    </row>
    <row r="7" spans="1:51" ht="18" customHeight="1" x14ac:dyDescent="0.2">
      <c r="A7" s="11"/>
      <c r="B7" s="567"/>
      <c r="C7" s="13"/>
      <c r="D7" s="13"/>
      <c r="E7" s="587" t="s">
        <v>0</v>
      </c>
      <c r="F7" s="587" t="s">
        <v>1</v>
      </c>
      <c r="G7" s="587" t="s">
        <v>6</v>
      </c>
      <c r="H7" s="587" t="s">
        <v>7</v>
      </c>
      <c r="I7" s="587" t="s">
        <v>8</v>
      </c>
      <c r="J7" s="587" t="s">
        <v>12</v>
      </c>
      <c r="K7" s="587" t="s">
        <v>13</v>
      </c>
      <c r="L7" s="587" t="s">
        <v>14</v>
      </c>
      <c r="M7" s="587" t="s">
        <v>15</v>
      </c>
      <c r="N7" s="587" t="s">
        <v>16</v>
      </c>
      <c r="O7" s="587" t="s">
        <v>17</v>
      </c>
      <c r="P7" s="587" t="s">
        <v>18</v>
      </c>
      <c r="Q7" s="587" t="s">
        <v>19</v>
      </c>
      <c r="R7" s="587" t="s">
        <v>20</v>
      </c>
      <c r="S7" s="587" t="s">
        <v>21</v>
      </c>
      <c r="T7" s="587" t="s">
        <v>22</v>
      </c>
      <c r="U7" s="587" t="s">
        <v>23</v>
      </c>
      <c r="V7" s="587" t="s">
        <v>24</v>
      </c>
      <c r="W7" s="587" t="s">
        <v>25</v>
      </c>
      <c r="X7" s="587" t="s">
        <v>26</v>
      </c>
      <c r="Y7" s="587" t="s">
        <v>2</v>
      </c>
    </row>
    <row r="8" spans="1:51" x14ac:dyDescent="0.2">
      <c r="A8" s="568"/>
      <c r="B8" s="7"/>
      <c r="C8" s="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</row>
    <row r="9" spans="1:51" x14ac:dyDescent="0.2">
      <c r="A9" s="569" t="s">
        <v>5</v>
      </c>
      <c r="B9" s="12"/>
      <c r="C9" s="12"/>
      <c r="D9" s="12"/>
      <c r="E9" s="119">
        <f>SUM(E10:E13)</f>
        <v>0</v>
      </c>
      <c r="F9" s="119">
        <f t="shared" ref="F9:Y9" si="0">SUM(F10:F13)</f>
        <v>19124.081399999999</v>
      </c>
      <c r="G9" s="119">
        <f t="shared" si="0"/>
        <v>158308.97254579479</v>
      </c>
      <c r="H9" s="119">
        <f t="shared" si="0"/>
        <v>158080.15652750511</v>
      </c>
      <c r="I9" s="119">
        <f t="shared" si="0"/>
        <v>157861.24801835034</v>
      </c>
      <c r="J9" s="119">
        <f t="shared" si="0"/>
        <v>157651.78894046592</v>
      </c>
      <c r="K9" s="119">
        <f t="shared" si="0"/>
        <v>157451.00595051728</v>
      </c>
      <c r="L9" s="119">
        <f t="shared" si="0"/>
        <v>157258.93584758375</v>
      </c>
      <c r="M9" s="119">
        <f t="shared" si="0"/>
        <v>157075.21725096088</v>
      </c>
      <c r="N9" s="119">
        <f t="shared" si="0"/>
        <v>156899.51188694485</v>
      </c>
      <c r="O9" s="119">
        <f t="shared" si="0"/>
        <v>156731.24871830118</v>
      </c>
      <c r="P9" s="119">
        <f t="shared" si="0"/>
        <v>156570.18737634851</v>
      </c>
      <c r="Q9" s="119">
        <f t="shared" si="0"/>
        <v>156416.08966748064</v>
      </c>
      <c r="R9" s="119">
        <f t="shared" si="0"/>
        <v>156268.71911045382</v>
      </c>
      <c r="S9" s="119">
        <f t="shared" si="0"/>
        <v>156127.66388599941</v>
      </c>
      <c r="T9" s="119">
        <f t="shared" si="0"/>
        <v>155992.73544235207</v>
      </c>
      <c r="U9" s="119">
        <f t="shared" si="0"/>
        <v>155863.59121342545</v>
      </c>
      <c r="V9" s="119">
        <f t="shared" si="0"/>
        <v>155739.93437717514</v>
      </c>
      <c r="W9" s="119">
        <f t="shared" si="0"/>
        <v>155621.62908317414</v>
      </c>
      <c r="X9" s="119">
        <f t="shared" si="0"/>
        <v>155508.41268419489</v>
      </c>
      <c r="Y9" s="119">
        <f t="shared" si="0"/>
        <v>2840551.1299270284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</row>
    <row r="10" spans="1:51" x14ac:dyDescent="0.2">
      <c r="A10" s="569"/>
      <c r="B10" s="47" t="s">
        <v>214</v>
      </c>
      <c r="C10" s="12"/>
      <c r="D10" s="12"/>
      <c r="E10" s="117">
        <f>'A.1.1.RECEITAS'!E$8</f>
        <v>0</v>
      </c>
      <c r="F10" s="117">
        <f>'A.1.1.RECEITAS'!F$8</f>
        <v>0</v>
      </c>
      <c r="G10" s="117">
        <f>'A.1.1.RECEITAS'!G$8</f>
        <v>0</v>
      </c>
      <c r="H10" s="117">
        <f>'A.1.1.RECEITAS'!H$8</f>
        <v>0</v>
      </c>
      <c r="I10" s="117">
        <f>'A.1.1.RECEITAS'!I$8</f>
        <v>0</v>
      </c>
      <c r="J10" s="117">
        <f>'A.1.1.RECEITAS'!J$8</f>
        <v>0</v>
      </c>
      <c r="K10" s="117">
        <f>'A.1.1.RECEITAS'!K$8</f>
        <v>0</v>
      </c>
      <c r="L10" s="117">
        <f>'A.1.1.RECEITAS'!L$8</f>
        <v>0</v>
      </c>
      <c r="M10" s="117">
        <f>'A.1.1.RECEITAS'!M$8</f>
        <v>0</v>
      </c>
      <c r="N10" s="117">
        <f>'A.1.1.RECEITAS'!N$8</f>
        <v>0</v>
      </c>
      <c r="O10" s="117">
        <f>'A.1.1.RECEITAS'!O$8</f>
        <v>0</v>
      </c>
      <c r="P10" s="117">
        <f>'A.1.1.RECEITAS'!P$8</f>
        <v>0</v>
      </c>
      <c r="Q10" s="117">
        <f>'A.1.1.RECEITAS'!Q$8</f>
        <v>0</v>
      </c>
      <c r="R10" s="117">
        <f>'A.1.1.RECEITAS'!R$8</f>
        <v>0</v>
      </c>
      <c r="S10" s="117">
        <f>'A.1.1.RECEITAS'!S$8</f>
        <v>0</v>
      </c>
      <c r="T10" s="117">
        <f>'A.1.1.RECEITAS'!T$8</f>
        <v>0</v>
      </c>
      <c r="U10" s="117">
        <f>'A.1.1.RECEITAS'!U$8</f>
        <v>0</v>
      </c>
      <c r="V10" s="117">
        <f>'A.1.1.RECEITAS'!V$8</f>
        <v>0</v>
      </c>
      <c r="W10" s="117">
        <f>'A.1.1.RECEITAS'!W$8</f>
        <v>0</v>
      </c>
      <c r="X10" s="117">
        <f>'A.1.1.RECEITAS'!X$8</f>
        <v>0</v>
      </c>
      <c r="Y10" s="117">
        <f>SUM(E10:X10)</f>
        <v>0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</row>
    <row r="11" spans="1:51" x14ac:dyDescent="0.2">
      <c r="A11" s="570"/>
      <c r="B11" s="47" t="s">
        <v>215</v>
      </c>
      <c r="C11" s="12"/>
      <c r="D11" s="12"/>
      <c r="E11" s="118">
        <f>'A.1.1.RECEITAS'!E$33</f>
        <v>0</v>
      </c>
      <c r="F11" s="118">
        <f>'A.1.1.RECEITAS'!F$33</f>
        <v>19124.081399999999</v>
      </c>
      <c r="G11" s="118">
        <f>'A.1.1.RECEITAS'!G$33</f>
        <v>152992.65144000002</v>
      </c>
      <c r="H11" s="118">
        <f>'A.1.1.RECEITAS'!H$33</f>
        <v>152992.65144000002</v>
      </c>
      <c r="I11" s="118">
        <f>'A.1.1.RECEITAS'!I$33</f>
        <v>152992.65144000002</v>
      </c>
      <c r="J11" s="118">
        <f>'A.1.1.RECEITAS'!J$33</f>
        <v>152992.65144000002</v>
      </c>
      <c r="K11" s="118">
        <f>'A.1.1.RECEITAS'!K$33</f>
        <v>152992.65144000002</v>
      </c>
      <c r="L11" s="118">
        <f>'A.1.1.RECEITAS'!L$33</f>
        <v>152992.65144000002</v>
      </c>
      <c r="M11" s="118">
        <f>'A.1.1.RECEITAS'!M$33</f>
        <v>152992.65144000002</v>
      </c>
      <c r="N11" s="118">
        <f>'A.1.1.RECEITAS'!N$33</f>
        <v>152992.65144000002</v>
      </c>
      <c r="O11" s="118">
        <f>'A.1.1.RECEITAS'!O$33</f>
        <v>152992.65144000002</v>
      </c>
      <c r="P11" s="118">
        <f>'A.1.1.RECEITAS'!P$33</f>
        <v>152992.65144000002</v>
      </c>
      <c r="Q11" s="118">
        <f>'A.1.1.RECEITAS'!Q$33</f>
        <v>152992.65144000002</v>
      </c>
      <c r="R11" s="118">
        <f>'A.1.1.RECEITAS'!R$33</f>
        <v>152992.65144000002</v>
      </c>
      <c r="S11" s="118">
        <f>'A.1.1.RECEITAS'!S$33</f>
        <v>152992.65144000002</v>
      </c>
      <c r="T11" s="118">
        <f>'A.1.1.RECEITAS'!T$33</f>
        <v>152992.65144000002</v>
      </c>
      <c r="U11" s="118">
        <f>'A.1.1.RECEITAS'!U$33</f>
        <v>152992.65144000002</v>
      </c>
      <c r="V11" s="118">
        <f>'A.1.1.RECEITAS'!V$33</f>
        <v>152992.65144000002</v>
      </c>
      <c r="W11" s="118">
        <f>'A.1.1.RECEITAS'!W$33</f>
        <v>152992.65144000002</v>
      </c>
      <c r="X11" s="118">
        <f>'A.1.1.RECEITAS'!X$33</f>
        <v>152992.65144000002</v>
      </c>
      <c r="Y11" s="117">
        <f>SUM(E11:X11)</f>
        <v>2772991.8073200006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</row>
    <row r="12" spans="1:51" x14ac:dyDescent="0.2">
      <c r="A12" s="570"/>
      <c r="B12" s="47" t="s">
        <v>66</v>
      </c>
      <c r="C12" s="12"/>
      <c r="D12" s="12"/>
      <c r="E12" s="118">
        <f>'A.1.1.RECEITAS'!E$36</f>
        <v>0</v>
      </c>
      <c r="F12" s="118">
        <f>'A.1.1.RECEITAS'!F$36</f>
        <v>0</v>
      </c>
      <c r="G12" s="118">
        <f>'A.1.1.RECEITAS'!G$36</f>
        <v>0</v>
      </c>
      <c r="H12" s="118">
        <f>'A.1.1.RECEITAS'!H$36</f>
        <v>0</v>
      </c>
      <c r="I12" s="118">
        <f>'A.1.1.RECEITAS'!I$36</f>
        <v>0</v>
      </c>
      <c r="J12" s="118">
        <f>'A.1.1.RECEITAS'!J$36</f>
        <v>0</v>
      </c>
      <c r="K12" s="118">
        <f>'A.1.1.RECEITAS'!K$36</f>
        <v>0</v>
      </c>
      <c r="L12" s="118">
        <f>'A.1.1.RECEITAS'!L$36</f>
        <v>0</v>
      </c>
      <c r="M12" s="118">
        <f>'A.1.1.RECEITAS'!M$36</f>
        <v>0</v>
      </c>
      <c r="N12" s="118">
        <f>'A.1.1.RECEITAS'!N$36</f>
        <v>0</v>
      </c>
      <c r="O12" s="118">
        <f>'A.1.1.RECEITAS'!O$36</f>
        <v>0</v>
      </c>
      <c r="P12" s="118">
        <f>'A.1.1.RECEITAS'!P$36</f>
        <v>0</v>
      </c>
      <c r="Q12" s="118">
        <f>'A.1.1.RECEITAS'!Q$36</f>
        <v>0</v>
      </c>
      <c r="R12" s="118">
        <f>'A.1.1.RECEITAS'!R$36</f>
        <v>0</v>
      </c>
      <c r="S12" s="118">
        <f>'A.1.1.RECEITAS'!S$36</f>
        <v>0</v>
      </c>
      <c r="T12" s="118">
        <f>'A.1.1.RECEITAS'!T$36</f>
        <v>0</v>
      </c>
      <c r="U12" s="118">
        <f>'A.1.1.RECEITAS'!U$36</f>
        <v>0</v>
      </c>
      <c r="V12" s="118">
        <f>'A.1.1.RECEITAS'!V$36</f>
        <v>0</v>
      </c>
      <c r="W12" s="118">
        <f>'A.1.1.RECEITAS'!W$36</f>
        <v>0</v>
      </c>
      <c r="X12" s="118">
        <f>'A.1.1.RECEITAS'!X$36</f>
        <v>0</v>
      </c>
      <c r="Y12" s="117">
        <f>SUM(E12:X12)</f>
        <v>0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</row>
    <row r="13" spans="1:51" x14ac:dyDescent="0.2">
      <c r="A13" s="570"/>
      <c r="B13" s="47" t="s">
        <v>261</v>
      </c>
      <c r="C13" s="12"/>
      <c r="D13" s="12"/>
      <c r="E13" s="118">
        <f>'A.2.TRIBUTOS'!E$25</f>
        <v>0</v>
      </c>
      <c r="F13" s="118">
        <f>'A.2.TRIBUTOS'!F$25</f>
        <v>0</v>
      </c>
      <c r="G13" s="118">
        <f>'A.2.TRIBUTOS'!G$25</f>
        <v>5316.321105794791</v>
      </c>
      <c r="H13" s="118">
        <f>'A.2.TRIBUTOS'!H$25</f>
        <v>5087.5050875050883</v>
      </c>
      <c r="I13" s="118">
        <f>'A.2.TRIBUTOS'!I$25</f>
        <v>4868.5965783503252</v>
      </c>
      <c r="J13" s="118">
        <f>'A.2.TRIBUTOS'!J$25</f>
        <v>4659.1375004659149</v>
      </c>
      <c r="K13" s="118">
        <f>'A.2.TRIBUTOS'!K$25</f>
        <v>4458.3545105172589</v>
      </c>
      <c r="L13" s="118">
        <f>'A.2.TRIBUTOS'!L$25</f>
        <v>4266.2844075837475</v>
      </c>
      <c r="M13" s="118">
        <f>'A.2.TRIBUTOS'!M$25</f>
        <v>4082.5658109608735</v>
      </c>
      <c r="N13" s="118">
        <f>'A.2.TRIBUTOS'!N$25</f>
        <v>3906.860446944836</v>
      </c>
      <c r="O13" s="118">
        <f>'A.2.TRIBUTOS'!O$25</f>
        <v>3738.5972783011821</v>
      </c>
      <c r="P13" s="118">
        <f>'A.2.TRIBUTOS'!P$25</f>
        <v>3577.5359363484813</v>
      </c>
      <c r="Q13" s="118">
        <f>'A.2.TRIBUTOS'!Q$25</f>
        <v>3423.4382274806239</v>
      </c>
      <c r="R13" s="118">
        <f>'A.2.TRIBUTOS'!R$25</f>
        <v>3276.0676704538014</v>
      </c>
      <c r="S13" s="118">
        <f>'A.2.TRIBUTOS'!S$25</f>
        <v>3135.0124459994113</v>
      </c>
      <c r="T13" s="118">
        <f>'A.2.TRIBUTOS'!T$25</f>
        <v>3000.0840023520664</v>
      </c>
      <c r="U13" s="118">
        <f>'A.2.TRIBUTOS'!U$25</f>
        <v>2870.9397734254335</v>
      </c>
      <c r="V13" s="118">
        <f>'A.2.TRIBUTOS'!V$25</f>
        <v>2747.2829371751341</v>
      </c>
      <c r="W13" s="118">
        <f>'A.2.TRIBUTOS'!W$25</f>
        <v>2628.9776431741229</v>
      </c>
      <c r="X13" s="118">
        <f>'A.2.TRIBUTOS'!X$25</f>
        <v>2515.7612441948813</v>
      </c>
      <c r="Y13" s="117">
        <f>SUM(E13:X13)</f>
        <v>67559.322607027978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4" spans="1:51" x14ac:dyDescent="0.2">
      <c r="A14" s="570"/>
      <c r="B14" s="47"/>
      <c r="C14" s="12"/>
      <c r="D14" s="12"/>
      <c r="E14" s="118"/>
      <c r="F14" s="118"/>
      <c r="G14" s="118"/>
      <c r="H14" s="118"/>
      <c r="I14" s="118"/>
      <c r="J14" s="118"/>
      <c r="K14" s="427" t="s">
        <v>49</v>
      </c>
      <c r="L14" s="427"/>
      <c r="M14" s="427"/>
      <c r="N14" s="427"/>
      <c r="O14" s="427"/>
      <c r="P14" s="427"/>
      <c r="Q14" s="427"/>
      <c r="R14" s="427"/>
      <c r="S14" s="427"/>
      <c r="T14" s="427"/>
      <c r="U14" s="118"/>
      <c r="V14" s="118"/>
      <c r="W14" s="118"/>
      <c r="X14" s="118"/>
      <c r="Y14" s="117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</row>
    <row r="15" spans="1:51" x14ac:dyDescent="0.2">
      <c r="A15" s="569" t="s">
        <v>27</v>
      </c>
      <c r="B15" s="9"/>
      <c r="C15" s="9"/>
      <c r="D15" s="147"/>
      <c r="E15" s="119">
        <f>SUM(E16:E18)</f>
        <v>0</v>
      </c>
      <c r="F15" s="119">
        <f t="shared" ref="F15:X15" si="1">SUM(F16:F18)</f>
        <v>0</v>
      </c>
      <c r="G15" s="119">
        <f t="shared" si="1"/>
        <v>0</v>
      </c>
      <c r="H15" s="119">
        <f t="shared" si="1"/>
        <v>0</v>
      </c>
      <c r="I15" s="119">
        <f t="shared" si="1"/>
        <v>0</v>
      </c>
      <c r="J15" s="119">
        <f t="shared" si="1"/>
        <v>0</v>
      </c>
      <c r="K15" s="119">
        <f t="shared" si="1"/>
        <v>0</v>
      </c>
      <c r="L15" s="119">
        <f t="shared" si="1"/>
        <v>0</v>
      </c>
      <c r="M15" s="119">
        <f t="shared" si="1"/>
        <v>0</v>
      </c>
      <c r="N15" s="119">
        <f t="shared" si="1"/>
        <v>0</v>
      </c>
      <c r="O15" s="119">
        <f t="shared" si="1"/>
        <v>0</v>
      </c>
      <c r="P15" s="119">
        <f t="shared" si="1"/>
        <v>0</v>
      </c>
      <c r="Q15" s="119">
        <f t="shared" si="1"/>
        <v>0</v>
      </c>
      <c r="R15" s="119">
        <f t="shared" si="1"/>
        <v>0</v>
      </c>
      <c r="S15" s="119">
        <f t="shared" si="1"/>
        <v>0</v>
      </c>
      <c r="T15" s="119">
        <f t="shared" si="1"/>
        <v>0</v>
      </c>
      <c r="U15" s="119">
        <f t="shared" si="1"/>
        <v>0</v>
      </c>
      <c r="V15" s="119">
        <f t="shared" si="1"/>
        <v>0</v>
      </c>
      <c r="W15" s="119">
        <f t="shared" si="1"/>
        <v>0</v>
      </c>
      <c r="X15" s="119">
        <f t="shared" si="1"/>
        <v>0</v>
      </c>
      <c r="Y15" s="119">
        <f t="shared" ref="Y15" si="2">SUM(Y16:Y18)</f>
        <v>0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</row>
    <row r="16" spans="1:51" x14ac:dyDescent="0.2">
      <c r="A16" s="570"/>
      <c r="B16" s="47" t="s">
        <v>85</v>
      </c>
      <c r="C16" s="12"/>
      <c r="D16" s="146"/>
      <c r="E16" s="117">
        <f>-('A.2.TRIBUTOS'!E11+'A.2.TRIBUTOS'!E19+'A.2.TRIBUTOS'!E35)-'A.2.TRIBUTOS'!E26</f>
        <v>0</v>
      </c>
      <c r="F16" s="117">
        <f>-('A.2.TRIBUTOS'!F11+'A.2.TRIBUTOS'!F19+'A.2.TRIBUTOS'!F35)-'A.2.TRIBUTOS'!F26</f>
        <v>0</v>
      </c>
      <c r="G16" s="117">
        <f>-('A.2.TRIBUTOS'!G11+'A.2.TRIBUTOS'!G19+'A.2.TRIBUTOS'!G35)-'A.2.TRIBUTOS'!G26</f>
        <v>0</v>
      </c>
      <c r="H16" s="117">
        <f>-('A.2.TRIBUTOS'!H11+'A.2.TRIBUTOS'!H19+'A.2.TRIBUTOS'!H35)-'A.2.TRIBUTOS'!H26</f>
        <v>0</v>
      </c>
      <c r="I16" s="117">
        <f>-('A.2.TRIBUTOS'!I11+'A.2.TRIBUTOS'!I19+'A.2.TRIBUTOS'!I35)-'A.2.TRIBUTOS'!I26</f>
        <v>0</v>
      </c>
      <c r="J16" s="117">
        <f>-('A.2.TRIBUTOS'!J11+'A.2.TRIBUTOS'!J19+'A.2.TRIBUTOS'!J35)-'A.2.TRIBUTOS'!J26</f>
        <v>0</v>
      </c>
      <c r="K16" s="117">
        <f>-('A.2.TRIBUTOS'!K11+'A.2.TRIBUTOS'!K19+'A.2.TRIBUTOS'!K35)-'A.2.TRIBUTOS'!K26</f>
        <v>0</v>
      </c>
      <c r="L16" s="117">
        <f>-('A.2.TRIBUTOS'!L11+'A.2.TRIBUTOS'!L19+'A.2.TRIBUTOS'!L35)-'A.2.TRIBUTOS'!L26</f>
        <v>0</v>
      </c>
      <c r="M16" s="117">
        <f>-('A.2.TRIBUTOS'!M11+'A.2.TRIBUTOS'!M19+'A.2.TRIBUTOS'!M35)-'A.2.TRIBUTOS'!M26</f>
        <v>0</v>
      </c>
      <c r="N16" s="117">
        <f>-('A.2.TRIBUTOS'!N11+'A.2.TRIBUTOS'!N19+'A.2.TRIBUTOS'!N35)-'A.2.TRIBUTOS'!N26</f>
        <v>0</v>
      </c>
      <c r="O16" s="117">
        <f>-('A.2.TRIBUTOS'!O11+'A.2.TRIBUTOS'!O19+'A.2.TRIBUTOS'!O35)-'A.2.TRIBUTOS'!O26</f>
        <v>0</v>
      </c>
      <c r="P16" s="117">
        <f>-('A.2.TRIBUTOS'!P11+'A.2.TRIBUTOS'!P19+'A.2.TRIBUTOS'!P35)-'A.2.TRIBUTOS'!P26</f>
        <v>0</v>
      </c>
      <c r="Q16" s="117">
        <f>-('A.2.TRIBUTOS'!Q11+'A.2.TRIBUTOS'!Q19+'A.2.TRIBUTOS'!Q35)-'A.2.TRIBUTOS'!Q26</f>
        <v>0</v>
      </c>
      <c r="R16" s="117">
        <f>-('A.2.TRIBUTOS'!R11+'A.2.TRIBUTOS'!R19+'A.2.TRIBUTOS'!R35)-'A.2.TRIBUTOS'!R26</f>
        <v>0</v>
      </c>
      <c r="S16" s="117">
        <f>-('A.2.TRIBUTOS'!S11+'A.2.TRIBUTOS'!S19+'A.2.TRIBUTOS'!S35)-'A.2.TRIBUTOS'!S26</f>
        <v>0</v>
      </c>
      <c r="T16" s="117">
        <f>-('A.2.TRIBUTOS'!T11+'A.2.TRIBUTOS'!T19+'A.2.TRIBUTOS'!T35)-'A.2.TRIBUTOS'!T26</f>
        <v>0</v>
      </c>
      <c r="U16" s="117">
        <f>-('A.2.TRIBUTOS'!U11+'A.2.TRIBUTOS'!U19+'A.2.TRIBUTOS'!U35)-'A.2.TRIBUTOS'!U26</f>
        <v>0</v>
      </c>
      <c r="V16" s="117">
        <f>-('A.2.TRIBUTOS'!V11+'A.2.TRIBUTOS'!V19+'A.2.TRIBUTOS'!V35)-'A.2.TRIBUTOS'!V26</f>
        <v>0</v>
      </c>
      <c r="W16" s="117">
        <f>-('A.2.TRIBUTOS'!W11+'A.2.TRIBUTOS'!W19+'A.2.TRIBUTOS'!W35)-'A.2.TRIBUTOS'!W26</f>
        <v>0</v>
      </c>
      <c r="X16" s="117">
        <f>-('A.2.TRIBUTOS'!X11+'A.2.TRIBUTOS'!X19+'A.2.TRIBUTOS'!X35)-'A.2.TRIBUTOS'!X26</f>
        <v>0</v>
      </c>
      <c r="Y16" s="117">
        <f>SUM(E16:X16)</f>
        <v>0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</row>
    <row r="17" spans="1:51" x14ac:dyDescent="0.2">
      <c r="A17" s="570"/>
      <c r="B17" s="47" t="s">
        <v>86</v>
      </c>
      <c r="C17" s="12"/>
      <c r="D17" s="12"/>
      <c r="E17" s="117">
        <f>-('A.2.TRIBUTOS'!E12+'A.2.TRIBUTOS'!E20+'A.2.TRIBUTOS'!E36)-'A.2.TRIBUTOS'!E27</f>
        <v>0</v>
      </c>
      <c r="F17" s="117">
        <f>-('A.2.TRIBUTOS'!F12+'A.2.TRIBUTOS'!F20+'A.2.TRIBUTOS'!F36)-'A.2.TRIBUTOS'!F27</f>
        <v>0</v>
      </c>
      <c r="G17" s="117">
        <f>-('A.2.TRIBUTOS'!G12+'A.2.TRIBUTOS'!G20+'A.2.TRIBUTOS'!G36)-'A.2.TRIBUTOS'!G27</f>
        <v>0</v>
      </c>
      <c r="H17" s="117">
        <f>-('A.2.TRIBUTOS'!H12+'A.2.TRIBUTOS'!H20+'A.2.TRIBUTOS'!H36)-'A.2.TRIBUTOS'!H27</f>
        <v>0</v>
      </c>
      <c r="I17" s="117">
        <f>-('A.2.TRIBUTOS'!I12+'A.2.TRIBUTOS'!I20+'A.2.TRIBUTOS'!I36)-'A.2.TRIBUTOS'!I27</f>
        <v>0</v>
      </c>
      <c r="J17" s="117">
        <f>-('A.2.TRIBUTOS'!J12+'A.2.TRIBUTOS'!J20+'A.2.TRIBUTOS'!J36)-'A.2.TRIBUTOS'!J27</f>
        <v>0</v>
      </c>
      <c r="K17" s="117">
        <f>-('A.2.TRIBUTOS'!K12+'A.2.TRIBUTOS'!K20+'A.2.TRIBUTOS'!K36)-'A.2.TRIBUTOS'!K27</f>
        <v>0</v>
      </c>
      <c r="L17" s="117">
        <f>-('A.2.TRIBUTOS'!L12+'A.2.TRIBUTOS'!L20+'A.2.TRIBUTOS'!L36)-'A.2.TRIBUTOS'!L27</f>
        <v>0</v>
      </c>
      <c r="M17" s="117">
        <f>-('A.2.TRIBUTOS'!M12+'A.2.TRIBUTOS'!M20+'A.2.TRIBUTOS'!M36)-'A.2.TRIBUTOS'!M27</f>
        <v>0</v>
      </c>
      <c r="N17" s="117">
        <f>-('A.2.TRIBUTOS'!N12+'A.2.TRIBUTOS'!N20+'A.2.TRIBUTOS'!N36)-'A.2.TRIBUTOS'!N27</f>
        <v>0</v>
      </c>
      <c r="O17" s="117">
        <f>-('A.2.TRIBUTOS'!O12+'A.2.TRIBUTOS'!O20+'A.2.TRIBUTOS'!O36)-'A.2.TRIBUTOS'!O27</f>
        <v>0</v>
      </c>
      <c r="P17" s="117">
        <f>-('A.2.TRIBUTOS'!P12+'A.2.TRIBUTOS'!P20+'A.2.TRIBUTOS'!P36)-'A.2.TRIBUTOS'!P27</f>
        <v>0</v>
      </c>
      <c r="Q17" s="117">
        <f>-('A.2.TRIBUTOS'!Q12+'A.2.TRIBUTOS'!Q20+'A.2.TRIBUTOS'!Q36)-'A.2.TRIBUTOS'!Q27</f>
        <v>0</v>
      </c>
      <c r="R17" s="117">
        <f>-('A.2.TRIBUTOS'!R12+'A.2.TRIBUTOS'!R20+'A.2.TRIBUTOS'!R36)-'A.2.TRIBUTOS'!R27</f>
        <v>0</v>
      </c>
      <c r="S17" s="117">
        <f>-('A.2.TRIBUTOS'!S12+'A.2.TRIBUTOS'!S20+'A.2.TRIBUTOS'!S36)-'A.2.TRIBUTOS'!S27</f>
        <v>0</v>
      </c>
      <c r="T17" s="117">
        <f>-('A.2.TRIBUTOS'!T12+'A.2.TRIBUTOS'!T20+'A.2.TRIBUTOS'!T36)-'A.2.TRIBUTOS'!T27</f>
        <v>0</v>
      </c>
      <c r="U17" s="117">
        <f>-('A.2.TRIBUTOS'!U12+'A.2.TRIBUTOS'!U20+'A.2.TRIBUTOS'!U36)-'A.2.TRIBUTOS'!U27</f>
        <v>0</v>
      </c>
      <c r="V17" s="117">
        <f>-('A.2.TRIBUTOS'!V12+'A.2.TRIBUTOS'!V20+'A.2.TRIBUTOS'!V36)-'A.2.TRIBUTOS'!V27</f>
        <v>0</v>
      </c>
      <c r="W17" s="117">
        <f>-('A.2.TRIBUTOS'!W12+'A.2.TRIBUTOS'!W20+'A.2.TRIBUTOS'!W36)-'A.2.TRIBUTOS'!W27</f>
        <v>0</v>
      </c>
      <c r="X17" s="117">
        <f>-('A.2.TRIBUTOS'!X12+'A.2.TRIBUTOS'!X20+'A.2.TRIBUTOS'!X36)-'A.2.TRIBUTOS'!X27</f>
        <v>0</v>
      </c>
      <c r="Y17" s="117">
        <f>SUM(E17:X17)</f>
        <v>0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</row>
    <row r="18" spans="1:51" x14ac:dyDescent="0.2">
      <c r="A18" s="570"/>
      <c r="B18" s="47" t="s">
        <v>87</v>
      </c>
      <c r="C18" s="12"/>
      <c r="D18" s="143"/>
      <c r="E18" s="117">
        <f>-('A.2.TRIBUTOS'!E13+'A.2.TRIBUTOS'!E21+'A.2.TRIBUTOS'!E37)-'A.2.TRIBUTOS'!E28</f>
        <v>0</v>
      </c>
      <c r="F18" s="117">
        <f>-('A.2.TRIBUTOS'!F13+'A.2.TRIBUTOS'!F21+'A.2.TRIBUTOS'!F37)-'A.2.TRIBUTOS'!F28</f>
        <v>0</v>
      </c>
      <c r="G18" s="117">
        <f>-('A.2.TRIBUTOS'!G13+'A.2.TRIBUTOS'!G21+'A.2.TRIBUTOS'!G37)-'A.2.TRIBUTOS'!G28</f>
        <v>0</v>
      </c>
      <c r="H18" s="117">
        <f>-('A.2.TRIBUTOS'!H13+'A.2.TRIBUTOS'!H21+'A.2.TRIBUTOS'!H37)-'A.2.TRIBUTOS'!H28</f>
        <v>0</v>
      </c>
      <c r="I18" s="117">
        <f>-('A.2.TRIBUTOS'!I13+'A.2.TRIBUTOS'!I21+'A.2.TRIBUTOS'!I37)-'A.2.TRIBUTOS'!I28</f>
        <v>0</v>
      </c>
      <c r="J18" s="117">
        <f>-('A.2.TRIBUTOS'!J13+'A.2.TRIBUTOS'!J21+'A.2.TRIBUTOS'!J37)-'A.2.TRIBUTOS'!J28</f>
        <v>0</v>
      </c>
      <c r="K18" s="117">
        <f>-('A.2.TRIBUTOS'!K13+'A.2.TRIBUTOS'!K21+'A.2.TRIBUTOS'!K37)-'A.2.TRIBUTOS'!K28</f>
        <v>0</v>
      </c>
      <c r="L18" s="117">
        <f>-('A.2.TRIBUTOS'!L13+'A.2.TRIBUTOS'!L21+'A.2.TRIBUTOS'!L37)-'A.2.TRIBUTOS'!L28</f>
        <v>0</v>
      </c>
      <c r="M18" s="117">
        <f>-('A.2.TRIBUTOS'!M13+'A.2.TRIBUTOS'!M21+'A.2.TRIBUTOS'!M37)-'A.2.TRIBUTOS'!M28</f>
        <v>0</v>
      </c>
      <c r="N18" s="117">
        <f>-('A.2.TRIBUTOS'!N13+'A.2.TRIBUTOS'!N21+'A.2.TRIBUTOS'!N37)-'A.2.TRIBUTOS'!N28</f>
        <v>0</v>
      </c>
      <c r="O18" s="117">
        <f>-('A.2.TRIBUTOS'!O13+'A.2.TRIBUTOS'!O21+'A.2.TRIBUTOS'!O37)-'A.2.TRIBUTOS'!O28</f>
        <v>0</v>
      </c>
      <c r="P18" s="117">
        <f>-('A.2.TRIBUTOS'!P13+'A.2.TRIBUTOS'!P21+'A.2.TRIBUTOS'!P37)-'A.2.TRIBUTOS'!P28</f>
        <v>0</v>
      </c>
      <c r="Q18" s="117">
        <f>-('A.2.TRIBUTOS'!Q13+'A.2.TRIBUTOS'!Q21+'A.2.TRIBUTOS'!Q37)-'A.2.TRIBUTOS'!Q28</f>
        <v>0</v>
      </c>
      <c r="R18" s="117">
        <f>-('A.2.TRIBUTOS'!R13+'A.2.TRIBUTOS'!R21+'A.2.TRIBUTOS'!R37)-'A.2.TRIBUTOS'!R28</f>
        <v>0</v>
      </c>
      <c r="S18" s="117">
        <f>-('A.2.TRIBUTOS'!S13+'A.2.TRIBUTOS'!S21+'A.2.TRIBUTOS'!S37)-'A.2.TRIBUTOS'!S28</f>
        <v>0</v>
      </c>
      <c r="T18" s="117">
        <f>-('A.2.TRIBUTOS'!T13+'A.2.TRIBUTOS'!T21+'A.2.TRIBUTOS'!T37)-'A.2.TRIBUTOS'!T28</f>
        <v>0</v>
      </c>
      <c r="U18" s="117">
        <f>-('A.2.TRIBUTOS'!U13+'A.2.TRIBUTOS'!U21+'A.2.TRIBUTOS'!U37)-'A.2.TRIBUTOS'!U28</f>
        <v>0</v>
      </c>
      <c r="V18" s="117">
        <f>-('A.2.TRIBUTOS'!V13+'A.2.TRIBUTOS'!V21+'A.2.TRIBUTOS'!V37)-'A.2.TRIBUTOS'!V28</f>
        <v>0</v>
      </c>
      <c r="W18" s="117">
        <f>-('A.2.TRIBUTOS'!W13+'A.2.TRIBUTOS'!W21+'A.2.TRIBUTOS'!W37)-'A.2.TRIBUTOS'!W28</f>
        <v>0</v>
      </c>
      <c r="X18" s="117">
        <f>-('A.2.TRIBUTOS'!X13+'A.2.TRIBUTOS'!X21+'A.2.TRIBUTOS'!X37)-'A.2.TRIBUTOS'!X28</f>
        <v>0</v>
      </c>
      <c r="Y18" s="117">
        <f>SUM(E18:X18)</f>
        <v>0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</row>
    <row r="19" spans="1:51" x14ac:dyDescent="0.2">
      <c r="A19" s="570"/>
      <c r="B19" s="12"/>
      <c r="C19" s="12"/>
      <c r="D19" s="145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7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</row>
    <row r="20" spans="1:51" x14ac:dyDescent="0.2">
      <c r="A20" s="569" t="s">
        <v>28</v>
      </c>
      <c r="B20" s="12"/>
      <c r="C20" s="12"/>
      <c r="D20" s="12"/>
      <c r="E20" s="119">
        <f t="shared" ref="E20:Y20" si="3">E9+E15</f>
        <v>0</v>
      </c>
      <c r="F20" s="119">
        <f t="shared" si="3"/>
        <v>19124.081399999999</v>
      </c>
      <c r="G20" s="119">
        <f t="shared" si="3"/>
        <v>158308.97254579479</v>
      </c>
      <c r="H20" s="119">
        <f t="shared" si="3"/>
        <v>158080.15652750511</v>
      </c>
      <c r="I20" s="119">
        <f t="shared" si="3"/>
        <v>157861.24801835034</v>
      </c>
      <c r="J20" s="119">
        <f t="shared" si="3"/>
        <v>157651.78894046592</v>
      </c>
      <c r="K20" s="119">
        <f t="shared" si="3"/>
        <v>157451.00595051728</v>
      </c>
      <c r="L20" s="119">
        <f t="shared" si="3"/>
        <v>157258.93584758375</v>
      </c>
      <c r="M20" s="119">
        <f t="shared" si="3"/>
        <v>157075.21725096088</v>
      </c>
      <c r="N20" s="119">
        <f t="shared" si="3"/>
        <v>156899.51188694485</v>
      </c>
      <c r="O20" s="119">
        <f t="shared" si="3"/>
        <v>156731.24871830118</v>
      </c>
      <c r="P20" s="119">
        <f t="shared" si="3"/>
        <v>156570.18737634851</v>
      </c>
      <c r="Q20" s="119">
        <f t="shared" si="3"/>
        <v>156416.08966748064</v>
      </c>
      <c r="R20" s="119">
        <f t="shared" si="3"/>
        <v>156268.71911045382</v>
      </c>
      <c r="S20" s="119">
        <f t="shared" si="3"/>
        <v>156127.66388599941</v>
      </c>
      <c r="T20" s="119">
        <f t="shared" si="3"/>
        <v>155992.73544235207</v>
      </c>
      <c r="U20" s="119">
        <f t="shared" si="3"/>
        <v>155863.59121342545</v>
      </c>
      <c r="V20" s="119">
        <f t="shared" si="3"/>
        <v>155739.93437717514</v>
      </c>
      <c r="W20" s="119">
        <f t="shared" si="3"/>
        <v>155621.62908317414</v>
      </c>
      <c r="X20" s="119">
        <f t="shared" si="3"/>
        <v>155508.41268419489</v>
      </c>
      <c r="Y20" s="119">
        <f t="shared" si="3"/>
        <v>2840551.1299270284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</row>
    <row r="21" spans="1:51" x14ac:dyDescent="0.2">
      <c r="A21" s="570"/>
      <c r="B21" s="12"/>
      <c r="C21" s="12"/>
      <c r="D21" s="1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</row>
    <row r="22" spans="1:51" x14ac:dyDescent="0.2">
      <c r="A22" s="569" t="s">
        <v>216</v>
      </c>
      <c r="B22" s="12"/>
      <c r="C22" s="12"/>
      <c r="D22" s="144"/>
      <c r="E22" s="119">
        <f t="shared" ref="E22:Y22" si="4">SUM(E23:E26)</f>
        <v>-3600</v>
      </c>
      <c r="F22" s="119">
        <f t="shared" si="4"/>
        <v>-4800</v>
      </c>
      <c r="G22" s="119">
        <f t="shared" si="4"/>
        <v>-1200</v>
      </c>
      <c r="H22" s="119">
        <f t="shared" si="4"/>
        <v>-1200</v>
      </c>
      <c r="I22" s="119">
        <f t="shared" si="4"/>
        <v>-1200</v>
      </c>
      <c r="J22" s="119">
        <f t="shared" si="4"/>
        <v>-1200</v>
      </c>
      <c r="K22" s="119">
        <f t="shared" si="4"/>
        <v>-1200</v>
      </c>
      <c r="L22" s="119">
        <f t="shared" si="4"/>
        <v>-1200</v>
      </c>
      <c r="M22" s="119">
        <f t="shared" si="4"/>
        <v>-1200</v>
      </c>
      <c r="N22" s="119">
        <f t="shared" si="4"/>
        <v>-1200</v>
      </c>
      <c r="O22" s="119">
        <f t="shared" si="4"/>
        <v>-1200</v>
      </c>
      <c r="P22" s="119">
        <f t="shared" si="4"/>
        <v>-1200</v>
      </c>
      <c r="Q22" s="119">
        <f t="shared" si="4"/>
        <v>-1200</v>
      </c>
      <c r="R22" s="119">
        <f t="shared" si="4"/>
        <v>-1200</v>
      </c>
      <c r="S22" s="119">
        <f t="shared" si="4"/>
        <v>-1200</v>
      </c>
      <c r="T22" s="119">
        <f t="shared" si="4"/>
        <v>-1200</v>
      </c>
      <c r="U22" s="119">
        <f t="shared" si="4"/>
        <v>-1200</v>
      </c>
      <c r="V22" s="119">
        <f t="shared" si="4"/>
        <v>-1200</v>
      </c>
      <c r="W22" s="119">
        <f t="shared" si="4"/>
        <v>-1200</v>
      </c>
      <c r="X22" s="119">
        <f t="shared" si="4"/>
        <v>-1200</v>
      </c>
      <c r="Y22" s="119">
        <f t="shared" si="4"/>
        <v>-30000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</row>
    <row r="23" spans="1:51" x14ac:dyDescent="0.2">
      <c r="A23" s="571"/>
      <c r="B23" s="47" t="s">
        <v>51</v>
      </c>
      <c r="C23" s="12"/>
      <c r="D23" s="144"/>
      <c r="E23" s="117">
        <f>-'A.3.DESPESAS_OP'!E$9</f>
        <v>-3600</v>
      </c>
      <c r="F23" s="117">
        <f>-'A.3.DESPESAS_OP'!F$9</f>
        <v>-4800</v>
      </c>
      <c r="G23" s="117">
        <f>-'A.3.DESPESAS_OP'!G$9</f>
        <v>-1200</v>
      </c>
      <c r="H23" s="117">
        <f>-'A.3.DESPESAS_OP'!H$9</f>
        <v>-1200</v>
      </c>
      <c r="I23" s="117">
        <f>-'A.3.DESPESAS_OP'!I$9</f>
        <v>-1200</v>
      </c>
      <c r="J23" s="117">
        <f>-'A.3.DESPESAS_OP'!J$9</f>
        <v>-1200</v>
      </c>
      <c r="K23" s="117">
        <f>-'A.3.DESPESAS_OP'!K$9</f>
        <v>-1200</v>
      </c>
      <c r="L23" s="117">
        <f>-'A.3.DESPESAS_OP'!L$9</f>
        <v>-1200</v>
      </c>
      <c r="M23" s="117">
        <f>-'A.3.DESPESAS_OP'!M$9</f>
        <v>-1200</v>
      </c>
      <c r="N23" s="117">
        <f>-'A.3.DESPESAS_OP'!N$9</f>
        <v>-1200</v>
      </c>
      <c r="O23" s="117">
        <f>-'A.3.DESPESAS_OP'!O$9</f>
        <v>-1200</v>
      </c>
      <c r="P23" s="117">
        <f>-'A.3.DESPESAS_OP'!P$9</f>
        <v>-1200</v>
      </c>
      <c r="Q23" s="117">
        <f>-'A.3.DESPESAS_OP'!Q$9</f>
        <v>-1200</v>
      </c>
      <c r="R23" s="117">
        <f>-'A.3.DESPESAS_OP'!R$9</f>
        <v>-1200</v>
      </c>
      <c r="S23" s="117">
        <f>-'A.3.DESPESAS_OP'!S$9</f>
        <v>-1200</v>
      </c>
      <c r="T23" s="117">
        <f>-'A.3.DESPESAS_OP'!T$9</f>
        <v>-1200</v>
      </c>
      <c r="U23" s="117">
        <f>-'A.3.DESPESAS_OP'!U$9</f>
        <v>-1200</v>
      </c>
      <c r="V23" s="117">
        <f>-'A.3.DESPESAS_OP'!V$9</f>
        <v>-1200</v>
      </c>
      <c r="W23" s="117">
        <f>-'A.3.DESPESAS_OP'!W$9</f>
        <v>-1200</v>
      </c>
      <c r="X23" s="117">
        <f>-'A.3.DESPESAS_OP'!X$9</f>
        <v>-1200</v>
      </c>
      <c r="Y23" s="117">
        <f>SUM(E23:X23)</f>
        <v>-30000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</row>
    <row r="24" spans="1:51" x14ac:dyDescent="0.2">
      <c r="A24" s="571"/>
      <c r="B24" s="47" t="s">
        <v>52</v>
      </c>
      <c r="C24" s="12"/>
      <c r="D24" s="144"/>
      <c r="E24" s="117">
        <f>-'A.3.DESPESAS_OP'!E$24</f>
        <v>0</v>
      </c>
      <c r="F24" s="117">
        <f>-'A.3.DESPESAS_OP'!F$24</f>
        <v>0</v>
      </c>
      <c r="G24" s="117">
        <f>-'A.3.DESPESAS_OP'!G$24</f>
        <v>0</v>
      </c>
      <c r="H24" s="117">
        <f>-'A.3.DESPESAS_OP'!H$24</f>
        <v>0</v>
      </c>
      <c r="I24" s="117">
        <f>-'A.3.DESPESAS_OP'!I$24</f>
        <v>0</v>
      </c>
      <c r="J24" s="117">
        <f>-'A.3.DESPESAS_OP'!J$24</f>
        <v>0</v>
      </c>
      <c r="K24" s="117">
        <f>-'A.3.DESPESAS_OP'!K$24</f>
        <v>0</v>
      </c>
      <c r="L24" s="117">
        <f>-'A.3.DESPESAS_OP'!L$24</f>
        <v>0</v>
      </c>
      <c r="M24" s="117">
        <f>-'A.3.DESPESAS_OP'!M$24</f>
        <v>0</v>
      </c>
      <c r="N24" s="117">
        <f>-'A.3.DESPESAS_OP'!N$24</f>
        <v>0</v>
      </c>
      <c r="O24" s="117">
        <f>-'A.3.DESPESAS_OP'!O$24</f>
        <v>0</v>
      </c>
      <c r="P24" s="117">
        <f>-'A.3.DESPESAS_OP'!P$24</f>
        <v>0</v>
      </c>
      <c r="Q24" s="117">
        <f>-'A.3.DESPESAS_OP'!Q$24</f>
        <v>0</v>
      </c>
      <c r="R24" s="117">
        <f>-'A.3.DESPESAS_OP'!R$24</f>
        <v>0</v>
      </c>
      <c r="S24" s="117">
        <f>-'A.3.DESPESAS_OP'!S$24</f>
        <v>0</v>
      </c>
      <c r="T24" s="117">
        <f>-'A.3.DESPESAS_OP'!T$24</f>
        <v>0</v>
      </c>
      <c r="U24" s="117">
        <f>-'A.3.DESPESAS_OP'!U$24</f>
        <v>0</v>
      </c>
      <c r="V24" s="117">
        <f>-'A.3.DESPESAS_OP'!V$24</f>
        <v>0</v>
      </c>
      <c r="W24" s="117">
        <f>-'A.3.DESPESAS_OP'!W$24</f>
        <v>0</v>
      </c>
      <c r="X24" s="117">
        <f>-'A.3.DESPESAS_OP'!X$24</f>
        <v>0</v>
      </c>
      <c r="Y24" s="117">
        <f>SUM(E24:X24)</f>
        <v>0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</row>
    <row r="25" spans="1:51" x14ac:dyDescent="0.2">
      <c r="A25" s="571"/>
      <c r="B25" s="47" t="s">
        <v>53</v>
      </c>
      <c r="C25" s="12"/>
      <c r="D25" s="12"/>
      <c r="E25" s="117">
        <f>-'A.3.DESPESAS_OP'!E$34</f>
        <v>0</v>
      </c>
      <c r="F25" s="117">
        <f>-'A.3.DESPESAS_OP'!F$34</f>
        <v>0</v>
      </c>
      <c r="G25" s="117">
        <f>-'A.3.DESPESAS_OP'!G$34</f>
        <v>0</v>
      </c>
      <c r="H25" s="117">
        <f>-'A.3.DESPESAS_OP'!H$34</f>
        <v>0</v>
      </c>
      <c r="I25" s="117">
        <f>-'A.3.DESPESAS_OP'!I$34</f>
        <v>0</v>
      </c>
      <c r="J25" s="117">
        <f>-'A.3.DESPESAS_OP'!J$34</f>
        <v>0</v>
      </c>
      <c r="K25" s="117">
        <f>-'A.3.DESPESAS_OP'!K$34</f>
        <v>0</v>
      </c>
      <c r="L25" s="117">
        <f>-'A.3.DESPESAS_OP'!L$34</f>
        <v>0</v>
      </c>
      <c r="M25" s="117">
        <f>-'A.3.DESPESAS_OP'!M$34</f>
        <v>0</v>
      </c>
      <c r="N25" s="117">
        <f>-'A.3.DESPESAS_OP'!N$34</f>
        <v>0</v>
      </c>
      <c r="O25" s="117">
        <f>-'A.3.DESPESAS_OP'!O$34</f>
        <v>0</v>
      </c>
      <c r="P25" s="117">
        <f>-'A.3.DESPESAS_OP'!P$34</f>
        <v>0</v>
      </c>
      <c r="Q25" s="117">
        <f>-'A.3.DESPESAS_OP'!Q$34</f>
        <v>0</v>
      </c>
      <c r="R25" s="117">
        <f>-'A.3.DESPESAS_OP'!R$34</f>
        <v>0</v>
      </c>
      <c r="S25" s="117">
        <f>-'A.3.DESPESAS_OP'!S$34</f>
        <v>0</v>
      </c>
      <c r="T25" s="117">
        <f>-'A.3.DESPESAS_OP'!T$34</f>
        <v>0</v>
      </c>
      <c r="U25" s="117">
        <f>-'A.3.DESPESAS_OP'!U$34</f>
        <v>0</v>
      </c>
      <c r="V25" s="117">
        <f>-'A.3.DESPESAS_OP'!V$34</f>
        <v>0</v>
      </c>
      <c r="W25" s="117">
        <f>-'A.3.DESPESAS_OP'!W$34</f>
        <v>0</v>
      </c>
      <c r="X25" s="117">
        <f>-'A.3.DESPESAS_OP'!X$34</f>
        <v>0</v>
      </c>
      <c r="Y25" s="117">
        <f>SUM(E25:X25)</f>
        <v>0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</row>
    <row r="26" spans="1:51" x14ac:dyDescent="0.2">
      <c r="A26" s="571"/>
      <c r="B26" s="47" t="s">
        <v>217</v>
      </c>
      <c r="C26" s="12"/>
      <c r="D26" s="143"/>
      <c r="E26" s="117">
        <f>-'A.3.DESPESAS_OP'!E$42</f>
        <v>0</v>
      </c>
      <c r="F26" s="117">
        <f>-'A.3.DESPESAS_OP'!F$42</f>
        <v>0</v>
      </c>
      <c r="G26" s="117">
        <f>-'A.3.DESPESAS_OP'!G$42</f>
        <v>0</v>
      </c>
      <c r="H26" s="117">
        <f>-'A.3.DESPESAS_OP'!H$42</f>
        <v>0</v>
      </c>
      <c r="I26" s="117">
        <f>-'A.3.DESPESAS_OP'!I$42</f>
        <v>0</v>
      </c>
      <c r="J26" s="117">
        <f>-'A.3.DESPESAS_OP'!J$42</f>
        <v>0</v>
      </c>
      <c r="K26" s="117">
        <f>-'A.3.DESPESAS_OP'!K$42</f>
        <v>0</v>
      </c>
      <c r="L26" s="117">
        <f>-'A.3.DESPESAS_OP'!L$42</f>
        <v>0</v>
      </c>
      <c r="M26" s="117">
        <f>-'A.3.DESPESAS_OP'!M$42</f>
        <v>0</v>
      </c>
      <c r="N26" s="117">
        <f>-'A.3.DESPESAS_OP'!N$42</f>
        <v>0</v>
      </c>
      <c r="O26" s="117">
        <f>-'A.3.DESPESAS_OP'!O$42</f>
        <v>0</v>
      </c>
      <c r="P26" s="117">
        <f>-'A.3.DESPESAS_OP'!P$42</f>
        <v>0</v>
      </c>
      <c r="Q26" s="117">
        <f>-'A.3.DESPESAS_OP'!Q$42</f>
        <v>0</v>
      </c>
      <c r="R26" s="117">
        <f>-'A.3.DESPESAS_OP'!R$42</f>
        <v>0</v>
      </c>
      <c r="S26" s="117">
        <f>-'A.3.DESPESAS_OP'!S$42</f>
        <v>0</v>
      </c>
      <c r="T26" s="117">
        <f>-'A.3.DESPESAS_OP'!T$42</f>
        <v>0</v>
      </c>
      <c r="U26" s="117">
        <f>-'A.3.DESPESAS_OP'!U$42</f>
        <v>0</v>
      </c>
      <c r="V26" s="117">
        <f>-'A.3.DESPESAS_OP'!V$42</f>
        <v>0</v>
      </c>
      <c r="W26" s="117">
        <f>-'A.3.DESPESAS_OP'!W$42</f>
        <v>0</v>
      </c>
      <c r="X26" s="117">
        <f>-'A.3.DESPESAS_OP'!X$42</f>
        <v>0</v>
      </c>
      <c r="Y26" s="117">
        <f>SUM(E26:X26)</f>
        <v>0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</row>
    <row r="27" spans="1:51" x14ac:dyDescent="0.2">
      <c r="A27" s="572"/>
      <c r="B27" s="12"/>
      <c r="C27" s="12"/>
      <c r="D27" s="12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</row>
    <row r="28" spans="1:51" x14ac:dyDescent="0.2">
      <c r="A28" s="569" t="s">
        <v>119</v>
      </c>
      <c r="B28" s="12"/>
      <c r="C28" s="21"/>
      <c r="D28" s="21"/>
      <c r="E28" s="119">
        <f t="shared" ref="E28:Y28" si="5">E20+E22</f>
        <v>-3600</v>
      </c>
      <c r="F28" s="119">
        <f t="shared" si="5"/>
        <v>14324.081399999999</v>
      </c>
      <c r="G28" s="119">
        <f t="shared" si="5"/>
        <v>157108.97254579479</v>
      </c>
      <c r="H28" s="119">
        <f t="shared" si="5"/>
        <v>156880.15652750511</v>
      </c>
      <c r="I28" s="119">
        <f t="shared" si="5"/>
        <v>156661.24801835034</v>
      </c>
      <c r="J28" s="119">
        <f t="shared" si="5"/>
        <v>156451.78894046592</v>
      </c>
      <c r="K28" s="119">
        <f t="shared" si="5"/>
        <v>156251.00595051728</v>
      </c>
      <c r="L28" s="119">
        <f t="shared" si="5"/>
        <v>156058.93584758375</v>
      </c>
      <c r="M28" s="119">
        <f t="shared" si="5"/>
        <v>155875.21725096088</v>
      </c>
      <c r="N28" s="119">
        <f t="shared" si="5"/>
        <v>155699.51188694485</v>
      </c>
      <c r="O28" s="119">
        <f t="shared" si="5"/>
        <v>155531.24871830118</v>
      </c>
      <c r="P28" s="119">
        <f t="shared" si="5"/>
        <v>155370.18737634851</v>
      </c>
      <c r="Q28" s="119">
        <f t="shared" si="5"/>
        <v>155216.08966748064</v>
      </c>
      <c r="R28" s="119">
        <f t="shared" si="5"/>
        <v>155068.71911045382</v>
      </c>
      <c r="S28" s="119">
        <f t="shared" si="5"/>
        <v>154927.66388599941</v>
      </c>
      <c r="T28" s="119">
        <f t="shared" si="5"/>
        <v>154792.73544235207</v>
      </c>
      <c r="U28" s="119">
        <f t="shared" si="5"/>
        <v>154663.59121342545</v>
      </c>
      <c r="V28" s="119">
        <f t="shared" si="5"/>
        <v>154539.93437717514</v>
      </c>
      <c r="W28" s="119">
        <f t="shared" si="5"/>
        <v>154421.62908317414</v>
      </c>
      <c r="X28" s="119">
        <f t="shared" si="5"/>
        <v>154308.41268419489</v>
      </c>
      <c r="Y28" s="119">
        <f t="shared" si="5"/>
        <v>2810551.1299270284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</row>
    <row r="29" spans="1:51" x14ac:dyDescent="0.2">
      <c r="A29" s="569"/>
      <c r="B29" s="12"/>
      <c r="C29" s="425" t="s">
        <v>218</v>
      </c>
      <c r="D29" s="424"/>
      <c r="E29" s="498">
        <f t="shared" ref="E29:X29" si="6">IF(E$20=0,0,(E28-E26)/E$20)</f>
        <v>0</v>
      </c>
      <c r="F29" s="498">
        <f t="shared" si="6"/>
        <v>0.74900755233137628</v>
      </c>
      <c r="G29" s="498">
        <f t="shared" si="6"/>
        <v>0.99241988637344691</v>
      </c>
      <c r="H29" s="498">
        <f t="shared" si="6"/>
        <v>0.99240891439912504</v>
      </c>
      <c r="I29" s="498">
        <f t="shared" si="6"/>
        <v>0.99239838772932731</v>
      </c>
      <c r="J29" s="498">
        <f t="shared" si="6"/>
        <v>0.99238828808689794</v>
      </c>
      <c r="K29" s="498">
        <f t="shared" si="6"/>
        <v>0.99237858156093883</v>
      </c>
      <c r="L29" s="498">
        <f t="shared" si="6"/>
        <v>0.99236927304936717</v>
      </c>
      <c r="M29" s="498">
        <f t="shared" si="6"/>
        <v>0.99236034798485906</v>
      </c>
      <c r="N29" s="498">
        <f t="shared" si="6"/>
        <v>0.99235179265016027</v>
      </c>
      <c r="O29" s="498">
        <f t="shared" si="6"/>
        <v>0.99234358170554227</v>
      </c>
      <c r="P29" s="498">
        <f t="shared" si="6"/>
        <v>0.99233570566588414</v>
      </c>
      <c r="Q29" s="498">
        <f t="shared" si="6"/>
        <v>0.99232815497081506</v>
      </c>
      <c r="R29" s="498">
        <f t="shared" si="6"/>
        <v>0.99232091997150229</v>
      </c>
      <c r="S29" s="498">
        <f t="shared" si="6"/>
        <v>0.99231398222369993</v>
      </c>
      <c r="T29" s="498">
        <f t="shared" si="6"/>
        <v>0.99230733407810867</v>
      </c>
      <c r="U29" s="498">
        <f t="shared" si="6"/>
        <v>0.99230096014946279</v>
      </c>
      <c r="V29" s="498">
        <f t="shared" si="6"/>
        <v>0.99229484714502447</v>
      </c>
      <c r="W29" s="498">
        <f t="shared" si="6"/>
        <v>0.99228898960209033</v>
      </c>
      <c r="X29" s="498">
        <f t="shared" si="6"/>
        <v>0.99228337567539227</v>
      </c>
      <c r="Y29" s="11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</row>
    <row r="30" spans="1:51" x14ac:dyDescent="0.2">
      <c r="A30" s="571"/>
      <c r="B30" s="12"/>
      <c r="C30" s="21"/>
      <c r="D30" s="21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</row>
    <row r="31" spans="1:51" ht="25.5" x14ac:dyDescent="0.2">
      <c r="A31" s="592"/>
      <c r="B31" s="591"/>
      <c r="C31" s="593" t="s">
        <v>127</v>
      </c>
      <c r="D31" s="591"/>
      <c r="E31" s="594">
        <f>-'A.9.DESP_ FINANCEIRA'!D27-'A.9.DESP_ FINANCEIRA'!D62</f>
        <v>0</v>
      </c>
      <c r="F31" s="594">
        <f>-'A.9.DESP_ FINANCEIRA'!E27-'A.9.DESP_ FINANCEIRA'!E62</f>
        <v>0</v>
      </c>
      <c r="G31" s="594">
        <f>-'A.9.DESP_ FINANCEIRA'!F27-'A.9.DESP_ FINANCEIRA'!F62</f>
        <v>0</v>
      </c>
      <c r="H31" s="594">
        <f>-'A.9.DESP_ FINANCEIRA'!G27-'A.9.DESP_ FINANCEIRA'!G62</f>
        <v>0</v>
      </c>
      <c r="I31" s="594">
        <f>-'A.9.DESP_ FINANCEIRA'!H27-'A.9.DESP_ FINANCEIRA'!H62</f>
        <v>0</v>
      </c>
      <c r="J31" s="594">
        <f>-'A.9.DESP_ FINANCEIRA'!I27-'A.9.DESP_ FINANCEIRA'!I62</f>
        <v>0</v>
      </c>
      <c r="K31" s="594">
        <f>-'A.9.DESP_ FINANCEIRA'!J27-'A.9.DESP_ FINANCEIRA'!J62</f>
        <v>0</v>
      </c>
      <c r="L31" s="594">
        <f>-'A.9.DESP_ FINANCEIRA'!K27-'A.9.DESP_ FINANCEIRA'!K62</f>
        <v>0</v>
      </c>
      <c r="M31" s="594">
        <f>-'A.9.DESP_ FINANCEIRA'!L27-'A.9.DESP_ FINANCEIRA'!L62</f>
        <v>0</v>
      </c>
      <c r="N31" s="594">
        <f>-'A.9.DESP_ FINANCEIRA'!M27-'A.9.DESP_ FINANCEIRA'!M62</f>
        <v>0</v>
      </c>
      <c r="O31" s="594">
        <f>-'A.9.DESP_ FINANCEIRA'!N27-'A.9.DESP_ FINANCEIRA'!N62</f>
        <v>0</v>
      </c>
      <c r="P31" s="594">
        <f>-'A.9.DESP_ FINANCEIRA'!O27-'A.9.DESP_ FINANCEIRA'!O62</f>
        <v>0</v>
      </c>
      <c r="Q31" s="594">
        <f>-'A.9.DESP_ FINANCEIRA'!P27-'A.9.DESP_ FINANCEIRA'!P62</f>
        <v>0</v>
      </c>
      <c r="R31" s="594">
        <f>-'A.9.DESP_ FINANCEIRA'!Q27-'A.9.DESP_ FINANCEIRA'!Q62</f>
        <v>0</v>
      </c>
      <c r="S31" s="594">
        <f>-'A.9.DESP_ FINANCEIRA'!R27-'A.9.DESP_ FINANCEIRA'!R62</f>
        <v>0</v>
      </c>
      <c r="T31" s="594">
        <f>-'A.9.DESP_ FINANCEIRA'!S27-'A.9.DESP_ FINANCEIRA'!S62</f>
        <v>0</v>
      </c>
      <c r="U31" s="594">
        <f>-'A.9.DESP_ FINANCEIRA'!T27-'A.9.DESP_ FINANCEIRA'!T62</f>
        <v>0</v>
      </c>
      <c r="V31" s="594">
        <f>-'A.9.DESP_ FINANCEIRA'!U27-'A.9.DESP_ FINANCEIRA'!U62</f>
        <v>0</v>
      </c>
      <c r="W31" s="594">
        <f>-'A.9.DESP_ FINANCEIRA'!V27-'A.9.DESP_ FINANCEIRA'!V62</f>
        <v>0</v>
      </c>
      <c r="X31" s="594">
        <f>-'A.9.DESP_ FINANCEIRA'!W27-'A.9.DESP_ FINANCEIRA'!W62</f>
        <v>0</v>
      </c>
      <c r="Y31" s="594">
        <f>SUM(E31:X31)</f>
        <v>0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</row>
    <row r="32" spans="1:51" x14ac:dyDescent="0.2">
      <c r="A32" s="571"/>
      <c r="B32" s="12"/>
      <c r="C32" s="21"/>
      <c r="D32" s="21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</row>
    <row r="33" spans="1:51" x14ac:dyDescent="0.2">
      <c r="A33" s="569" t="s">
        <v>29</v>
      </c>
      <c r="B33" s="9"/>
      <c r="C33" s="9"/>
      <c r="D33" s="9"/>
      <c r="E33" s="119">
        <f>E28+E31</f>
        <v>-3600</v>
      </c>
      <c r="F33" s="119">
        <f t="shared" ref="F33:Y33" si="7">F28+F31</f>
        <v>14324.081399999999</v>
      </c>
      <c r="G33" s="119">
        <f t="shared" si="7"/>
        <v>157108.97254579479</v>
      </c>
      <c r="H33" s="119">
        <f t="shared" si="7"/>
        <v>156880.15652750511</v>
      </c>
      <c r="I33" s="119">
        <f t="shared" si="7"/>
        <v>156661.24801835034</v>
      </c>
      <c r="J33" s="119">
        <f t="shared" si="7"/>
        <v>156451.78894046592</v>
      </c>
      <c r="K33" s="119">
        <f t="shared" si="7"/>
        <v>156251.00595051728</v>
      </c>
      <c r="L33" s="119">
        <f t="shared" si="7"/>
        <v>156058.93584758375</v>
      </c>
      <c r="M33" s="119">
        <f t="shared" si="7"/>
        <v>155875.21725096088</v>
      </c>
      <c r="N33" s="119">
        <f t="shared" si="7"/>
        <v>155699.51188694485</v>
      </c>
      <c r="O33" s="119">
        <f t="shared" si="7"/>
        <v>155531.24871830118</v>
      </c>
      <c r="P33" s="119">
        <f t="shared" si="7"/>
        <v>155370.18737634851</v>
      </c>
      <c r="Q33" s="119">
        <f t="shared" si="7"/>
        <v>155216.08966748064</v>
      </c>
      <c r="R33" s="119">
        <f t="shared" si="7"/>
        <v>155068.71911045382</v>
      </c>
      <c r="S33" s="119">
        <f t="shared" si="7"/>
        <v>154927.66388599941</v>
      </c>
      <c r="T33" s="119">
        <f t="shared" si="7"/>
        <v>154792.73544235207</v>
      </c>
      <c r="U33" s="119">
        <f t="shared" si="7"/>
        <v>154663.59121342545</v>
      </c>
      <c r="V33" s="119">
        <f t="shared" si="7"/>
        <v>154539.93437717514</v>
      </c>
      <c r="W33" s="119">
        <f t="shared" si="7"/>
        <v>154421.62908317414</v>
      </c>
      <c r="X33" s="119">
        <f t="shared" si="7"/>
        <v>154308.41268419489</v>
      </c>
      <c r="Y33" s="119">
        <f t="shared" si="7"/>
        <v>2810551.1299270284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</row>
    <row r="34" spans="1:51" x14ac:dyDescent="0.2">
      <c r="A34" s="572"/>
      <c r="B34" s="12"/>
      <c r="C34" s="12"/>
      <c r="D34" s="12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</row>
    <row r="35" spans="1:51" x14ac:dyDescent="0.2">
      <c r="A35" s="569" t="s">
        <v>30</v>
      </c>
      <c r="B35" s="9"/>
      <c r="C35" s="9"/>
      <c r="D35" s="9"/>
      <c r="E35" s="428">
        <f>SUM(E36:E37)</f>
        <v>900</v>
      </c>
      <c r="F35" s="428">
        <f t="shared" ref="F35:Y35" si="8">SUM(F36:F37)</f>
        <v>-3581.0203499999998</v>
      </c>
      <c r="G35" s="428">
        <f t="shared" si="8"/>
        <v>-39277.243136448698</v>
      </c>
      <c r="H35" s="428">
        <f t="shared" si="8"/>
        <v>-39220.039131876278</v>
      </c>
      <c r="I35" s="428">
        <f t="shared" si="8"/>
        <v>-39165.312004587584</v>
      </c>
      <c r="J35" s="428">
        <f t="shared" si="8"/>
        <v>-39112.94723511648</v>
      </c>
      <c r="K35" s="428">
        <f t="shared" si="8"/>
        <v>-39062.751487629321</v>
      </c>
      <c r="L35" s="428">
        <f t="shared" si="8"/>
        <v>-39014.733961895938</v>
      </c>
      <c r="M35" s="428">
        <f t="shared" si="8"/>
        <v>-38968.80431274022</v>
      </c>
      <c r="N35" s="428">
        <f t="shared" si="8"/>
        <v>-38924.877971736212</v>
      </c>
      <c r="O35" s="428">
        <f t="shared" si="8"/>
        <v>-38882.812179575296</v>
      </c>
      <c r="P35" s="428">
        <f t="shared" si="8"/>
        <v>-38842.546844087126</v>
      </c>
      <c r="Q35" s="428">
        <f t="shared" si="8"/>
        <v>-38804.022416870161</v>
      </c>
      <c r="R35" s="428">
        <f t="shared" si="8"/>
        <v>-38767.179777613455</v>
      </c>
      <c r="S35" s="428">
        <f t="shared" si="8"/>
        <v>-38731.915971499853</v>
      </c>
      <c r="T35" s="428">
        <f t="shared" si="8"/>
        <v>-38698.183860588018</v>
      </c>
      <c r="U35" s="428">
        <f t="shared" si="8"/>
        <v>-38665.897803356362</v>
      </c>
      <c r="V35" s="428">
        <f t="shared" si="8"/>
        <v>-38634.983594293786</v>
      </c>
      <c r="W35" s="428">
        <f t="shared" si="8"/>
        <v>-38605.407270793534</v>
      </c>
      <c r="X35" s="428">
        <f t="shared" si="8"/>
        <v>-38577.103171048722</v>
      </c>
      <c r="Y35" s="428">
        <f t="shared" si="8"/>
        <v>-702637.78248175711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</row>
    <row r="36" spans="1:51" x14ac:dyDescent="0.2">
      <c r="A36" s="572"/>
      <c r="B36" s="12" t="s">
        <v>104</v>
      </c>
      <c r="C36" s="12"/>
      <c r="D36" s="12"/>
      <c r="E36" s="118">
        <f>'A.2.TRIBUTOS'!E54</f>
        <v>0</v>
      </c>
      <c r="F36" s="118">
        <f>'A.2.TRIBUTOS'!F54</f>
        <v>-2681.0203499999998</v>
      </c>
      <c r="G36" s="118">
        <f>'A.2.TRIBUTOS'!G54</f>
        <v>-39277.243136448698</v>
      </c>
      <c r="H36" s="118">
        <f>'A.2.TRIBUTOS'!H54</f>
        <v>-39220.039131876278</v>
      </c>
      <c r="I36" s="118">
        <f>'A.2.TRIBUTOS'!I54</f>
        <v>-39165.312004587584</v>
      </c>
      <c r="J36" s="118">
        <f>'A.2.TRIBUTOS'!J54</f>
        <v>-39112.94723511648</v>
      </c>
      <c r="K36" s="118">
        <f>'A.2.TRIBUTOS'!K54</f>
        <v>-39062.751487629321</v>
      </c>
      <c r="L36" s="118">
        <f>'A.2.TRIBUTOS'!L54</f>
        <v>-39014.733961895938</v>
      </c>
      <c r="M36" s="118">
        <f>'A.2.TRIBUTOS'!M54</f>
        <v>-38968.80431274022</v>
      </c>
      <c r="N36" s="118">
        <f>'A.2.TRIBUTOS'!N54</f>
        <v>-38924.877971736212</v>
      </c>
      <c r="O36" s="118">
        <f>'A.2.TRIBUTOS'!O54</f>
        <v>-38882.812179575296</v>
      </c>
      <c r="P36" s="118">
        <f>'A.2.TRIBUTOS'!P54</f>
        <v>-38842.546844087126</v>
      </c>
      <c r="Q36" s="118">
        <f>'A.2.TRIBUTOS'!Q54</f>
        <v>-38804.022416870161</v>
      </c>
      <c r="R36" s="118">
        <f>'A.2.TRIBUTOS'!R54</f>
        <v>-38767.179777613455</v>
      </c>
      <c r="S36" s="118">
        <f>'A.2.TRIBUTOS'!S54</f>
        <v>-38731.915971499853</v>
      </c>
      <c r="T36" s="118">
        <f>'A.2.TRIBUTOS'!T54</f>
        <v>-38698.183860588018</v>
      </c>
      <c r="U36" s="118">
        <f>'A.2.TRIBUTOS'!U54</f>
        <v>-38665.897803356362</v>
      </c>
      <c r="V36" s="118">
        <f>'A.2.TRIBUTOS'!V54</f>
        <v>-38634.983594293786</v>
      </c>
      <c r="W36" s="118">
        <f>'A.2.TRIBUTOS'!W54</f>
        <v>-38605.407270793534</v>
      </c>
      <c r="X36" s="118">
        <f>'A.2.TRIBUTOS'!X54</f>
        <v>-38577.103171048722</v>
      </c>
      <c r="Y36" s="117">
        <f>SUM(E36:X36)</f>
        <v>-702637.78248175711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</row>
    <row r="37" spans="1:51" x14ac:dyDescent="0.2">
      <c r="A37" s="572"/>
      <c r="B37" s="12" t="s">
        <v>107</v>
      </c>
      <c r="C37" s="12"/>
      <c r="D37" s="12"/>
      <c r="E37" s="118">
        <f>'A.2.TRIBUTOS'!E55</f>
        <v>900</v>
      </c>
      <c r="F37" s="118">
        <f>'A.2.TRIBUTOS'!F55</f>
        <v>-900</v>
      </c>
      <c r="G37" s="118">
        <f>'A.2.TRIBUTOS'!G55</f>
        <v>0</v>
      </c>
      <c r="H37" s="118">
        <f>'A.2.TRIBUTOS'!H55</f>
        <v>0</v>
      </c>
      <c r="I37" s="118">
        <f>'A.2.TRIBUTOS'!I55</f>
        <v>0</v>
      </c>
      <c r="J37" s="118">
        <f>'A.2.TRIBUTOS'!J55</f>
        <v>0</v>
      </c>
      <c r="K37" s="118">
        <f>'A.2.TRIBUTOS'!K55</f>
        <v>0</v>
      </c>
      <c r="L37" s="118">
        <f>'A.2.TRIBUTOS'!L55</f>
        <v>0</v>
      </c>
      <c r="M37" s="118">
        <f>'A.2.TRIBUTOS'!M55</f>
        <v>0</v>
      </c>
      <c r="N37" s="118">
        <f>'A.2.TRIBUTOS'!N55</f>
        <v>0</v>
      </c>
      <c r="O37" s="118">
        <f>'A.2.TRIBUTOS'!O55</f>
        <v>0</v>
      </c>
      <c r="P37" s="118">
        <f>'A.2.TRIBUTOS'!P55</f>
        <v>0</v>
      </c>
      <c r="Q37" s="118">
        <f>'A.2.TRIBUTOS'!Q55</f>
        <v>0</v>
      </c>
      <c r="R37" s="118">
        <f>'A.2.TRIBUTOS'!R55</f>
        <v>0</v>
      </c>
      <c r="S37" s="118">
        <f>'A.2.TRIBUTOS'!S55</f>
        <v>0</v>
      </c>
      <c r="T37" s="118">
        <f>'A.2.TRIBUTOS'!T55</f>
        <v>0</v>
      </c>
      <c r="U37" s="118">
        <f>'A.2.TRIBUTOS'!U55</f>
        <v>0</v>
      </c>
      <c r="V37" s="118">
        <f>'A.2.TRIBUTOS'!V55</f>
        <v>0</v>
      </c>
      <c r="W37" s="118">
        <f>'A.2.TRIBUTOS'!W55</f>
        <v>0</v>
      </c>
      <c r="X37" s="118">
        <f>'A.2.TRIBUTOS'!X55</f>
        <v>0</v>
      </c>
      <c r="Y37" s="117">
        <f>SUM(E37:X37)</f>
        <v>0</v>
      </c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</row>
    <row r="38" spans="1:51" x14ac:dyDescent="0.2">
      <c r="A38" s="572"/>
      <c r="B38" s="12"/>
      <c r="C38" s="12"/>
      <c r="D38" s="12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7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</row>
    <row r="39" spans="1:51" x14ac:dyDescent="0.2">
      <c r="A39" s="569" t="s">
        <v>31</v>
      </c>
      <c r="B39" s="9"/>
      <c r="C39" s="9"/>
      <c r="D39" s="9"/>
      <c r="E39" s="428">
        <f>SUM(E40:E41)</f>
        <v>324</v>
      </c>
      <c r="F39" s="428">
        <f t="shared" ref="F39:Y39" si="9">SUM(F40:F41)</f>
        <v>-1289.1673259999998</v>
      </c>
      <c r="G39" s="428">
        <f t="shared" si="9"/>
        <v>-14139.80752912153</v>
      </c>
      <c r="H39" s="428">
        <f t="shared" si="9"/>
        <v>-14119.214087475459</v>
      </c>
      <c r="I39" s="428">
        <f t="shared" si="9"/>
        <v>-14099.512321651529</v>
      </c>
      <c r="J39" s="428">
        <f t="shared" si="9"/>
        <v>-14080.661004641932</v>
      </c>
      <c r="K39" s="428">
        <f t="shared" si="9"/>
        <v>-14062.590535546555</v>
      </c>
      <c r="L39" s="428">
        <f t="shared" si="9"/>
        <v>-14045.304226282537</v>
      </c>
      <c r="M39" s="428">
        <f t="shared" si="9"/>
        <v>-14028.769552586478</v>
      </c>
      <c r="N39" s="428">
        <f t="shared" si="9"/>
        <v>-14012.956069825035</v>
      </c>
      <c r="O39" s="428">
        <f t="shared" si="9"/>
        <v>-13997.812384647106</v>
      </c>
      <c r="P39" s="428">
        <f t="shared" si="9"/>
        <v>-13983.316863871365</v>
      </c>
      <c r="Q39" s="428">
        <f t="shared" si="9"/>
        <v>-13969.448070073257</v>
      </c>
      <c r="R39" s="428">
        <f t="shared" si="9"/>
        <v>-13956.184719940844</v>
      </c>
      <c r="S39" s="428">
        <f t="shared" si="9"/>
        <v>-13943.489749739947</v>
      </c>
      <c r="T39" s="428">
        <f t="shared" si="9"/>
        <v>-13931.346189811686</v>
      </c>
      <c r="U39" s="428">
        <f t="shared" si="9"/>
        <v>-13919.72320920829</v>
      </c>
      <c r="V39" s="428">
        <f t="shared" si="9"/>
        <v>-13908.594093945763</v>
      </c>
      <c r="W39" s="428">
        <f t="shared" si="9"/>
        <v>-13897.946617485672</v>
      </c>
      <c r="X39" s="428">
        <f t="shared" si="9"/>
        <v>-13887.75714157754</v>
      </c>
      <c r="Y39" s="428">
        <f t="shared" si="9"/>
        <v>-252949.60169343252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</row>
    <row r="40" spans="1:51" x14ac:dyDescent="0.2">
      <c r="A40" s="572"/>
      <c r="B40" s="12" t="s">
        <v>104</v>
      </c>
      <c r="C40" s="12"/>
      <c r="D40" s="12"/>
      <c r="E40" s="118">
        <f>'A.2.TRIBUTOS'!E68</f>
        <v>0</v>
      </c>
      <c r="F40" s="118">
        <f>'A.2.TRIBUTOS'!F68</f>
        <v>-965.16732599999989</v>
      </c>
      <c r="G40" s="118">
        <f>'A.2.TRIBUTOS'!G68</f>
        <v>-14139.80752912153</v>
      </c>
      <c r="H40" s="118">
        <f>'A.2.TRIBUTOS'!H68</f>
        <v>-14119.214087475459</v>
      </c>
      <c r="I40" s="118">
        <f>'A.2.TRIBUTOS'!I68</f>
        <v>-14099.512321651529</v>
      </c>
      <c r="J40" s="118">
        <f>'A.2.TRIBUTOS'!J68</f>
        <v>-14080.661004641932</v>
      </c>
      <c r="K40" s="118">
        <f>'A.2.TRIBUTOS'!K68</f>
        <v>-14062.590535546555</v>
      </c>
      <c r="L40" s="118">
        <f>'A.2.TRIBUTOS'!L68</f>
        <v>-14045.304226282537</v>
      </c>
      <c r="M40" s="118">
        <f>'A.2.TRIBUTOS'!M68</f>
        <v>-14028.769552586478</v>
      </c>
      <c r="N40" s="118">
        <f>'A.2.TRIBUTOS'!N68</f>
        <v>-14012.956069825035</v>
      </c>
      <c r="O40" s="118">
        <f>'A.2.TRIBUTOS'!O68</f>
        <v>-13997.812384647106</v>
      </c>
      <c r="P40" s="118">
        <f>'A.2.TRIBUTOS'!P68</f>
        <v>-13983.316863871365</v>
      </c>
      <c r="Q40" s="118">
        <f>'A.2.TRIBUTOS'!Q68</f>
        <v>-13969.448070073257</v>
      </c>
      <c r="R40" s="118">
        <f>'A.2.TRIBUTOS'!R68</f>
        <v>-13956.184719940844</v>
      </c>
      <c r="S40" s="118">
        <f>'A.2.TRIBUTOS'!S68</f>
        <v>-13943.489749739947</v>
      </c>
      <c r="T40" s="118">
        <f>'A.2.TRIBUTOS'!T68</f>
        <v>-13931.346189811686</v>
      </c>
      <c r="U40" s="118">
        <f>'A.2.TRIBUTOS'!U68</f>
        <v>-13919.72320920829</v>
      </c>
      <c r="V40" s="118">
        <f>'A.2.TRIBUTOS'!V68</f>
        <v>-13908.594093945763</v>
      </c>
      <c r="W40" s="118">
        <f>'A.2.TRIBUTOS'!W68</f>
        <v>-13897.946617485672</v>
      </c>
      <c r="X40" s="118">
        <f>'A.2.TRIBUTOS'!X68</f>
        <v>-13887.75714157754</v>
      </c>
      <c r="Y40" s="117">
        <f>SUM(E40:X40)</f>
        <v>-252949.60169343252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</row>
    <row r="41" spans="1:51" x14ac:dyDescent="0.2">
      <c r="A41" s="572"/>
      <c r="B41" s="12" t="s">
        <v>107</v>
      </c>
      <c r="C41" s="12"/>
      <c r="D41" s="12"/>
      <c r="E41" s="118">
        <f>'A.2.TRIBUTOS'!E69</f>
        <v>324</v>
      </c>
      <c r="F41" s="118">
        <f>'A.2.TRIBUTOS'!F69</f>
        <v>-324</v>
      </c>
      <c r="G41" s="118">
        <f>'A.2.TRIBUTOS'!G69</f>
        <v>0</v>
      </c>
      <c r="H41" s="118">
        <f>'A.2.TRIBUTOS'!H69</f>
        <v>0</v>
      </c>
      <c r="I41" s="118">
        <f>'A.2.TRIBUTOS'!I69</f>
        <v>0</v>
      </c>
      <c r="J41" s="118">
        <f>'A.2.TRIBUTOS'!J69</f>
        <v>0</v>
      </c>
      <c r="K41" s="118">
        <f>'A.2.TRIBUTOS'!K69</f>
        <v>0</v>
      </c>
      <c r="L41" s="118">
        <f>'A.2.TRIBUTOS'!L69</f>
        <v>0</v>
      </c>
      <c r="M41" s="118">
        <f>'A.2.TRIBUTOS'!M69</f>
        <v>0</v>
      </c>
      <c r="N41" s="118">
        <f>'A.2.TRIBUTOS'!N69</f>
        <v>0</v>
      </c>
      <c r="O41" s="118">
        <f>'A.2.TRIBUTOS'!O69</f>
        <v>0</v>
      </c>
      <c r="P41" s="118">
        <f>'A.2.TRIBUTOS'!P69</f>
        <v>0</v>
      </c>
      <c r="Q41" s="118">
        <f>'A.2.TRIBUTOS'!Q69</f>
        <v>0</v>
      </c>
      <c r="R41" s="118">
        <f>'A.2.TRIBUTOS'!R69</f>
        <v>0</v>
      </c>
      <c r="S41" s="118">
        <f>'A.2.TRIBUTOS'!S69</f>
        <v>0</v>
      </c>
      <c r="T41" s="118">
        <f>'A.2.TRIBUTOS'!T69</f>
        <v>0</v>
      </c>
      <c r="U41" s="118">
        <f>'A.2.TRIBUTOS'!U69</f>
        <v>0</v>
      </c>
      <c r="V41" s="118">
        <f>'A.2.TRIBUTOS'!V69</f>
        <v>0</v>
      </c>
      <c r="W41" s="118">
        <f>'A.2.TRIBUTOS'!W69</f>
        <v>0</v>
      </c>
      <c r="X41" s="118">
        <f>'A.2.TRIBUTOS'!X69</f>
        <v>0</v>
      </c>
      <c r="Y41" s="117">
        <f>SUM(E41:X41)</f>
        <v>0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</row>
    <row r="42" spans="1:51" x14ac:dyDescent="0.2">
      <c r="A42" s="572"/>
      <c r="B42" s="12"/>
      <c r="C42" s="12"/>
      <c r="D42" s="12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</row>
    <row r="43" spans="1:51" s="1" customFormat="1" ht="23.25" customHeight="1" x14ac:dyDescent="0.2">
      <c r="A43" s="59" t="s">
        <v>32</v>
      </c>
      <c r="B43" s="60"/>
      <c r="C43" s="60"/>
      <c r="D43" s="60"/>
      <c r="E43" s="122">
        <f>E33+E35+E39</f>
        <v>-2376</v>
      </c>
      <c r="F43" s="122">
        <f t="shared" ref="F43:Y43" si="10">F33+F35+F39</f>
        <v>9453.8937240000014</v>
      </c>
      <c r="G43" s="122">
        <f t="shared" si="10"/>
        <v>103691.92188022456</v>
      </c>
      <c r="H43" s="122">
        <f t="shared" si="10"/>
        <v>103540.90330815337</v>
      </c>
      <c r="I43" s="122">
        <f t="shared" si="10"/>
        <v>103396.42369211122</v>
      </c>
      <c r="J43" s="122">
        <f t="shared" si="10"/>
        <v>103258.18070070751</v>
      </c>
      <c r="K43" s="122">
        <f t="shared" si="10"/>
        <v>103125.66392734142</v>
      </c>
      <c r="L43" s="122">
        <f t="shared" si="10"/>
        <v>102998.89765940528</v>
      </c>
      <c r="M43" s="122">
        <f t="shared" si="10"/>
        <v>102877.64338563418</v>
      </c>
      <c r="N43" s="122">
        <f t="shared" si="10"/>
        <v>102761.67784538359</v>
      </c>
      <c r="O43" s="122">
        <f t="shared" si="10"/>
        <v>102650.62415407877</v>
      </c>
      <c r="P43" s="122">
        <f t="shared" si="10"/>
        <v>102544.32366839</v>
      </c>
      <c r="Q43" s="122">
        <f t="shared" si="10"/>
        <v>102442.61918053722</v>
      </c>
      <c r="R43" s="122">
        <f t="shared" si="10"/>
        <v>102345.35461289951</v>
      </c>
      <c r="S43" s="122">
        <f t="shared" si="10"/>
        <v>102252.25816475961</v>
      </c>
      <c r="T43" s="122">
        <f t="shared" si="10"/>
        <v>102163.20539195238</v>
      </c>
      <c r="U43" s="122">
        <f t="shared" si="10"/>
        <v>102077.9702008608</v>
      </c>
      <c r="V43" s="122">
        <f t="shared" si="10"/>
        <v>101996.35668893559</v>
      </c>
      <c r="W43" s="122">
        <f t="shared" si="10"/>
        <v>101918.27519489493</v>
      </c>
      <c r="X43" s="122">
        <f t="shared" si="10"/>
        <v>101843.55237156863</v>
      </c>
      <c r="Y43" s="122">
        <f t="shared" si="10"/>
        <v>1854963.7457518389</v>
      </c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</row>
    <row r="44" spans="1:51" x14ac:dyDescent="0.2">
      <c r="A44" s="18"/>
      <c r="B44" s="9"/>
      <c r="C44" s="10"/>
      <c r="D44" s="10"/>
      <c r="E44" s="27"/>
      <c r="F44" s="27"/>
      <c r="G44" s="27"/>
      <c r="H44" s="27"/>
      <c r="I44" s="27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</row>
    <row r="45" spans="1:51" x14ac:dyDescent="0.2">
      <c r="A45" s="6"/>
      <c r="B45" s="4"/>
      <c r="C45" s="5"/>
      <c r="D45" s="5"/>
      <c r="E45" s="25"/>
      <c r="F45" s="25"/>
      <c r="G45" s="25"/>
      <c r="H45" s="25"/>
      <c r="I45" s="25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</row>
    <row r="46" spans="1:51" x14ac:dyDescent="0.2">
      <c r="A46" s="6"/>
      <c r="B46" s="4"/>
      <c r="C46" s="4"/>
      <c r="D46" s="5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6"/>
      <c r="Z46" s="646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</row>
    <row r="47" spans="1:51" x14ac:dyDescent="0.2">
      <c r="A47" s="6"/>
      <c r="B47" s="4"/>
      <c r="C47" s="5"/>
      <c r="D47" s="5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</row>
    <row r="48" spans="1:51" x14ac:dyDescent="0.2">
      <c r="A48" s="6"/>
      <c r="B48" s="4"/>
      <c r="C48" s="5"/>
      <c r="D48" s="5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26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</row>
    <row r="49" spans="1:51" x14ac:dyDescent="0.2">
      <c r="A49" s="6"/>
      <c r="B49" s="4"/>
      <c r="C49" s="61"/>
      <c r="D49" s="5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26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</row>
    <row r="50" spans="1:51" x14ac:dyDescent="0.2">
      <c r="A50" s="6"/>
      <c r="B50" s="4"/>
      <c r="C50" s="61"/>
      <c r="D50" s="5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</row>
    <row r="51" spans="1:51" x14ac:dyDescent="0.2">
      <c r="A51" s="18"/>
      <c r="B51" s="9"/>
      <c r="C51" s="61"/>
      <c r="D51" s="10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</row>
    <row r="52" spans="1:51" x14ac:dyDescent="0.2">
      <c r="A52" s="18"/>
      <c r="B52" s="9"/>
      <c r="C52" s="10"/>
      <c r="D52" s="10"/>
      <c r="E52" s="27"/>
      <c r="F52" s="27"/>
      <c r="G52" s="27"/>
      <c r="H52" s="25"/>
      <c r="I52" s="25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</row>
    <row r="53" spans="1:51" x14ac:dyDescent="0.2">
      <c r="A53" s="18"/>
      <c r="B53" s="9"/>
      <c r="C53" s="9"/>
      <c r="D53" s="411"/>
      <c r="E53" s="411"/>
      <c r="F53" s="411"/>
      <c r="G53" s="411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  <c r="T53" s="411"/>
      <c r="U53" s="411"/>
      <c r="V53" s="411"/>
      <c r="W53" s="411"/>
      <c r="X53" s="411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</row>
    <row r="54" spans="1:51" x14ac:dyDescent="0.2">
      <c r="A54" s="18"/>
      <c r="B54" s="9"/>
      <c r="C54" s="10"/>
      <c r="D54" s="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  <c r="T54" s="410"/>
      <c r="U54" s="410"/>
      <c r="V54" s="410"/>
      <c r="W54" s="410"/>
      <c r="X54" s="410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</row>
    <row r="55" spans="1:51" x14ac:dyDescent="0.2">
      <c r="A55" s="18"/>
      <c r="B55" s="9"/>
      <c r="C55" s="412"/>
      <c r="D55" s="10"/>
      <c r="E55" s="410"/>
      <c r="F55" s="410"/>
      <c r="G55" s="410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  <c r="T55" s="410"/>
      <c r="U55" s="410"/>
      <c r="V55" s="410"/>
      <c r="W55" s="410"/>
      <c r="X55" s="410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</row>
    <row r="56" spans="1:51" x14ac:dyDescent="0.2">
      <c r="A56" s="18"/>
      <c r="B56" s="9"/>
      <c r="C56" s="412"/>
      <c r="D56" s="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  <c r="T56" s="410"/>
      <c r="U56" s="410"/>
      <c r="V56" s="410"/>
      <c r="W56" s="410"/>
      <c r="X56" s="410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</row>
    <row r="57" spans="1:51" x14ac:dyDescent="0.2">
      <c r="A57" s="6"/>
      <c r="B57" s="4"/>
      <c r="C57" s="5"/>
      <c r="D57" s="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</row>
    <row r="58" spans="1:51" x14ac:dyDescent="0.2">
      <c r="A58" s="6"/>
      <c r="B58" s="4"/>
      <c r="C58" s="4"/>
      <c r="D58" s="411"/>
      <c r="E58" s="411"/>
      <c r="F58" s="411"/>
      <c r="G58" s="411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</row>
    <row r="59" spans="1:51" x14ac:dyDescent="0.2">
      <c r="A59" s="6"/>
      <c r="B59" s="4"/>
      <c r="C59" s="412"/>
      <c r="D59" s="410"/>
      <c r="E59" s="410"/>
      <c r="F59" s="410"/>
      <c r="G59" s="410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  <c r="T59" s="410"/>
      <c r="U59" s="410"/>
      <c r="V59" s="410"/>
      <c r="W59" s="410"/>
      <c r="X59" s="410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</row>
    <row r="60" spans="1:51" x14ac:dyDescent="0.2">
      <c r="A60" s="6"/>
      <c r="B60" s="4"/>
      <c r="C60" s="412"/>
      <c r="D60" s="5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</row>
    <row r="61" spans="1:51" x14ac:dyDescent="0.2">
      <c r="A61" s="6"/>
      <c r="B61" s="4"/>
      <c r="C61" s="412"/>
      <c r="D61" s="5"/>
      <c r="E61" s="410"/>
      <c r="F61" s="410"/>
      <c r="G61" s="410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  <c r="T61" s="410"/>
      <c r="U61" s="410"/>
      <c r="V61" s="410"/>
      <c r="W61" s="410"/>
      <c r="X61" s="410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</row>
    <row r="62" spans="1:51" x14ac:dyDescent="0.2">
      <c r="C62" s="5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</row>
    <row r="63" spans="1:51" x14ac:dyDescent="0.2">
      <c r="C63" s="4"/>
      <c r="D63" s="410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</row>
    <row r="64" spans="1:51" x14ac:dyDescent="0.2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</row>
    <row r="65" spans="5:51" x14ac:dyDescent="0.2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</row>
    <row r="66" spans="5:51" x14ac:dyDescent="0.2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5:51" x14ac:dyDescent="0.2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</row>
    <row r="68" spans="5:51" x14ac:dyDescent="0.2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</row>
    <row r="69" spans="5:51" x14ac:dyDescent="0.2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  <row r="70" spans="5:51" x14ac:dyDescent="0.2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</sheetData>
  <sheetProtection algorithmName="SHA-512" hashValue="Isyq4vd+L1FPtc9sRFjzAh0J96Ua4e5qhFa7PlTjRJaUh8bDMteGkQd/fIjlsP8UirWoOfTamOaGQMF8L/u4rg==" saltValue="TEqJnTvxHDMyJDUQgzBIvg==" spinCount="100000" sheet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H45"/>
  <sheetViews>
    <sheetView showGridLines="0" workbookViewId="0"/>
  </sheetViews>
  <sheetFormatPr defaultRowHeight="12.75" x14ac:dyDescent="0.2"/>
  <cols>
    <col min="1" max="1" width="0.7109375" customWidth="1"/>
    <col min="2" max="2" width="42" customWidth="1"/>
    <col min="3" max="24" width="11.7109375" customWidth="1"/>
    <col min="25" max="25" width="1" customWidth="1"/>
    <col min="26" max="26" width="11.7109375" customWidth="1"/>
  </cols>
  <sheetData>
    <row r="3" spans="2:34" x14ac:dyDescent="0.2">
      <c r="B3" s="1" t="s">
        <v>171</v>
      </c>
      <c r="C3" s="1"/>
      <c r="D3" s="1"/>
    </row>
    <row r="4" spans="2:34" x14ac:dyDescent="0.2">
      <c r="B4" s="32"/>
      <c r="C4" s="32"/>
      <c r="D4" s="32"/>
      <c r="I4" s="1"/>
    </row>
    <row r="5" spans="2:34" x14ac:dyDescent="0.2">
      <c r="B5" s="14" t="s">
        <v>38</v>
      </c>
      <c r="C5" s="14"/>
      <c r="D5" s="14"/>
    </row>
    <row r="6" spans="2:34" ht="18" customHeight="1" x14ac:dyDescent="0.2">
      <c r="B6" s="603"/>
      <c r="C6" s="604" t="s">
        <v>11</v>
      </c>
      <c r="D6" s="605" t="s">
        <v>2</v>
      </c>
      <c r="E6" s="605" t="s">
        <v>0</v>
      </c>
      <c r="F6" s="605" t="s">
        <v>1</v>
      </c>
      <c r="G6" s="604" t="s">
        <v>6</v>
      </c>
      <c r="H6" s="605" t="s">
        <v>7</v>
      </c>
      <c r="I6" s="604" t="s">
        <v>8</v>
      </c>
      <c r="J6" s="605" t="s">
        <v>12</v>
      </c>
      <c r="K6" s="604" t="s">
        <v>13</v>
      </c>
      <c r="L6" s="605" t="s">
        <v>14</v>
      </c>
      <c r="M6" s="604" t="s">
        <v>15</v>
      </c>
      <c r="N6" s="605" t="s">
        <v>16</v>
      </c>
      <c r="O6" s="604" t="s">
        <v>17</v>
      </c>
      <c r="P6" s="605" t="s">
        <v>18</v>
      </c>
      <c r="Q6" s="604" t="s">
        <v>19</v>
      </c>
      <c r="R6" s="605" t="s">
        <v>20</v>
      </c>
      <c r="S6" s="604" t="s">
        <v>21</v>
      </c>
      <c r="T6" s="605" t="s">
        <v>22</v>
      </c>
      <c r="U6" s="604" t="s">
        <v>23</v>
      </c>
      <c r="V6" s="605" t="s">
        <v>24</v>
      </c>
      <c r="W6" s="604" t="s">
        <v>25</v>
      </c>
      <c r="X6" s="605" t="s">
        <v>26</v>
      </c>
      <c r="AA6" s="23"/>
      <c r="AB6" s="23"/>
      <c r="AC6" s="23"/>
      <c r="AD6" s="23"/>
      <c r="AE6" s="23"/>
      <c r="AF6" s="23"/>
      <c r="AG6" s="23"/>
      <c r="AH6" s="23"/>
    </row>
    <row r="7" spans="2:34" ht="6" customHeight="1" x14ac:dyDescent="0.2">
      <c r="B7" s="606"/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6"/>
      <c r="O7" s="606"/>
      <c r="P7" s="606"/>
      <c r="Q7" s="606"/>
      <c r="R7" s="606"/>
      <c r="S7" s="606"/>
      <c r="T7" s="606"/>
      <c r="U7" s="606"/>
      <c r="V7" s="606"/>
      <c r="W7" s="606"/>
      <c r="X7" s="606"/>
    </row>
    <row r="8" spans="2:34" x14ac:dyDescent="0.2">
      <c r="B8" s="597" t="s">
        <v>174</v>
      </c>
      <c r="C8" s="620">
        <f>D8/D$21</f>
        <v>1.9952018746341527E-3</v>
      </c>
      <c r="D8" s="598">
        <f>SUM(E8:X8)</f>
        <v>3772.9355700000001</v>
      </c>
      <c r="E8" s="598">
        <f>-B.FLUXO_CAIXA!E33</f>
        <v>3772.9355700000001</v>
      </c>
      <c r="F8" s="598">
        <f>-B.FLUXO_CAIXA!F33</f>
        <v>0</v>
      </c>
      <c r="G8" s="598">
        <f>-B.FLUXO_CAIXA!G33</f>
        <v>0</v>
      </c>
      <c r="H8" s="598">
        <f>-B.FLUXO_CAIXA!H33</f>
        <v>0</v>
      </c>
      <c r="I8" s="598">
        <f>-B.FLUXO_CAIXA!I33</f>
        <v>0</v>
      </c>
      <c r="J8" s="598">
        <f>-B.FLUXO_CAIXA!J33</f>
        <v>0</v>
      </c>
      <c r="K8" s="598">
        <f>-B.FLUXO_CAIXA!K33</f>
        <v>0</v>
      </c>
      <c r="L8" s="598">
        <f>-B.FLUXO_CAIXA!L33</f>
        <v>0</v>
      </c>
      <c r="M8" s="598">
        <f>-B.FLUXO_CAIXA!M33</f>
        <v>0</v>
      </c>
      <c r="N8" s="598">
        <f>-B.FLUXO_CAIXA!N33</f>
        <v>0</v>
      </c>
      <c r="O8" s="598">
        <f>-B.FLUXO_CAIXA!O33</f>
        <v>0</v>
      </c>
      <c r="P8" s="598">
        <f>-B.FLUXO_CAIXA!P33</f>
        <v>0</v>
      </c>
      <c r="Q8" s="598">
        <f>-B.FLUXO_CAIXA!Q33</f>
        <v>0</v>
      </c>
      <c r="R8" s="598">
        <f>-B.FLUXO_CAIXA!R33</f>
        <v>0</v>
      </c>
      <c r="S8" s="598">
        <f>-B.FLUXO_CAIXA!S33</f>
        <v>0</v>
      </c>
      <c r="T8" s="598">
        <f>-B.FLUXO_CAIXA!T33</f>
        <v>0</v>
      </c>
      <c r="U8" s="598">
        <f>-B.FLUXO_CAIXA!U33</f>
        <v>0</v>
      </c>
      <c r="V8" s="598">
        <f>-B.FLUXO_CAIXA!V33</f>
        <v>0</v>
      </c>
      <c r="W8" s="598">
        <f>-B.FLUXO_CAIXA!W33</f>
        <v>0</v>
      </c>
      <c r="X8" s="598">
        <f>-B.FLUXO_CAIXA!X33</f>
        <v>0</v>
      </c>
    </row>
    <row r="9" spans="2:34" ht="6" customHeight="1" x14ac:dyDescent="0.2">
      <c r="B9" s="597"/>
      <c r="C9" s="620"/>
      <c r="D9" s="599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8"/>
      <c r="X9" s="598"/>
    </row>
    <row r="10" spans="2:34" ht="12.75" customHeight="1" x14ac:dyDescent="0.2">
      <c r="B10" s="597" t="s">
        <v>213</v>
      </c>
      <c r="C10" s="620">
        <f>D10/D$21</f>
        <v>0</v>
      </c>
      <c r="D10" s="598">
        <f>SUM(E10:X10)</f>
        <v>0</v>
      </c>
      <c r="E10" s="598">
        <f>'A.5.DESP_ PRE_OPER'!E22</f>
        <v>0</v>
      </c>
      <c r="F10" s="598">
        <f>'A.5.DESP_ PRE_OPER'!F22</f>
        <v>0</v>
      </c>
      <c r="G10" s="598">
        <f>'A.5.DESP_ PRE_OPER'!G22</f>
        <v>0</v>
      </c>
      <c r="H10" s="598">
        <f>'A.5.DESP_ PRE_OPER'!H22</f>
        <v>0</v>
      </c>
      <c r="I10" s="598">
        <f>'A.5.DESP_ PRE_OPER'!I22</f>
        <v>0</v>
      </c>
      <c r="J10" s="598">
        <f>'A.5.DESP_ PRE_OPER'!J22</f>
        <v>0</v>
      </c>
      <c r="K10" s="598">
        <f>'A.5.DESP_ PRE_OPER'!K22</f>
        <v>0</v>
      </c>
      <c r="L10" s="598">
        <f>'A.5.DESP_ PRE_OPER'!L22</f>
        <v>0</v>
      </c>
      <c r="M10" s="598">
        <f>'A.5.DESP_ PRE_OPER'!M22</f>
        <v>0</v>
      </c>
      <c r="N10" s="598">
        <f>'A.5.DESP_ PRE_OPER'!N22</f>
        <v>0</v>
      </c>
      <c r="O10" s="598">
        <f>'A.5.DESP_ PRE_OPER'!O22</f>
        <v>0</v>
      </c>
      <c r="P10" s="598">
        <f>'A.5.DESP_ PRE_OPER'!P22</f>
        <v>0</v>
      </c>
      <c r="Q10" s="598">
        <f>'A.5.DESP_ PRE_OPER'!Q22</f>
        <v>0</v>
      </c>
      <c r="R10" s="598">
        <f>'A.5.DESP_ PRE_OPER'!R22</f>
        <v>0</v>
      </c>
      <c r="S10" s="598">
        <f>'A.5.DESP_ PRE_OPER'!S22</f>
        <v>0</v>
      </c>
      <c r="T10" s="598">
        <f>'A.5.DESP_ PRE_OPER'!T22</f>
        <v>0</v>
      </c>
      <c r="U10" s="598">
        <f>'A.5.DESP_ PRE_OPER'!U22</f>
        <v>0</v>
      </c>
      <c r="V10" s="598">
        <f>'A.5.DESP_ PRE_OPER'!V22</f>
        <v>0</v>
      </c>
      <c r="W10" s="598">
        <f>'A.5.DESP_ PRE_OPER'!W22</f>
        <v>0</v>
      </c>
      <c r="X10" s="598">
        <f>'A.5.DESP_ PRE_OPER'!X22</f>
        <v>0</v>
      </c>
    </row>
    <row r="11" spans="2:34" ht="6" customHeight="1" x14ac:dyDescent="0.2">
      <c r="B11" s="597"/>
      <c r="C11" s="620"/>
      <c r="D11" s="599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</row>
    <row r="12" spans="2:34" ht="12.75" customHeight="1" x14ac:dyDescent="0.2">
      <c r="B12" s="597" t="s">
        <v>219</v>
      </c>
      <c r="C12" s="620">
        <f>SUM(C13:C15)</f>
        <v>0</v>
      </c>
      <c r="D12" s="598">
        <f t="shared" ref="D12:F12" si="0">SUM(D13:D15)</f>
        <v>0</v>
      </c>
      <c r="E12" s="598">
        <f t="shared" si="0"/>
        <v>0</v>
      </c>
      <c r="F12" s="598">
        <f t="shared" si="0"/>
        <v>0</v>
      </c>
      <c r="G12" s="598">
        <f>SUM(G13:G15)</f>
        <v>0</v>
      </c>
      <c r="H12" s="598">
        <f t="shared" ref="H12:X12" si="1">SUM(H13:H15)</f>
        <v>0</v>
      </c>
      <c r="I12" s="598">
        <f t="shared" si="1"/>
        <v>0</v>
      </c>
      <c r="J12" s="598">
        <f t="shared" si="1"/>
        <v>0</v>
      </c>
      <c r="K12" s="598">
        <f t="shared" si="1"/>
        <v>0</v>
      </c>
      <c r="L12" s="598">
        <f t="shared" si="1"/>
        <v>0</v>
      </c>
      <c r="M12" s="598">
        <f t="shared" si="1"/>
        <v>0</v>
      </c>
      <c r="N12" s="598">
        <f t="shared" si="1"/>
        <v>0</v>
      </c>
      <c r="O12" s="598">
        <f t="shared" si="1"/>
        <v>0</v>
      </c>
      <c r="P12" s="598">
        <f t="shared" si="1"/>
        <v>0</v>
      </c>
      <c r="Q12" s="598">
        <f t="shared" si="1"/>
        <v>0</v>
      </c>
      <c r="R12" s="598">
        <f t="shared" si="1"/>
        <v>0</v>
      </c>
      <c r="S12" s="598">
        <f t="shared" si="1"/>
        <v>0</v>
      </c>
      <c r="T12" s="598">
        <f t="shared" si="1"/>
        <v>0</v>
      </c>
      <c r="U12" s="598">
        <f t="shared" si="1"/>
        <v>0</v>
      </c>
      <c r="V12" s="598">
        <f t="shared" si="1"/>
        <v>0</v>
      </c>
      <c r="W12" s="598">
        <f t="shared" si="1"/>
        <v>0</v>
      </c>
      <c r="X12" s="598">
        <f t="shared" si="1"/>
        <v>0</v>
      </c>
    </row>
    <row r="13" spans="2:34" x14ac:dyDescent="0.2">
      <c r="B13" s="600" t="s">
        <v>121</v>
      </c>
      <c r="C13" s="620">
        <f>D13/D$21</f>
        <v>0</v>
      </c>
      <c r="D13" s="598">
        <f>SUM(E13:X13)</f>
        <v>0</v>
      </c>
      <c r="E13" s="598">
        <f>-B.FLUXO_CAIXA!E42</f>
        <v>0</v>
      </c>
      <c r="F13" s="598">
        <f>-B.FLUXO_CAIXA!F42</f>
        <v>0</v>
      </c>
      <c r="G13" s="598">
        <f>-B.FLUXO_CAIXA!G42</f>
        <v>0</v>
      </c>
      <c r="H13" s="598">
        <f>-B.FLUXO_CAIXA!H42</f>
        <v>0</v>
      </c>
      <c r="I13" s="598">
        <f>-B.FLUXO_CAIXA!I42</f>
        <v>0</v>
      </c>
      <c r="J13" s="598">
        <f>-B.FLUXO_CAIXA!J42</f>
        <v>0</v>
      </c>
      <c r="K13" s="598">
        <f>-B.FLUXO_CAIXA!K42</f>
        <v>0</v>
      </c>
      <c r="L13" s="598">
        <f>-B.FLUXO_CAIXA!L42</f>
        <v>0</v>
      </c>
      <c r="M13" s="598">
        <f>-B.FLUXO_CAIXA!M42</f>
        <v>0</v>
      </c>
      <c r="N13" s="598">
        <f>-B.FLUXO_CAIXA!N42</f>
        <v>0</v>
      </c>
      <c r="O13" s="598">
        <f>-B.FLUXO_CAIXA!O42</f>
        <v>0</v>
      </c>
      <c r="P13" s="598">
        <f>-B.FLUXO_CAIXA!P42</f>
        <v>0</v>
      </c>
      <c r="Q13" s="598">
        <f>-B.FLUXO_CAIXA!Q42</f>
        <v>0</v>
      </c>
      <c r="R13" s="598">
        <f>-B.FLUXO_CAIXA!R42</f>
        <v>0</v>
      </c>
      <c r="S13" s="598">
        <f>-B.FLUXO_CAIXA!S42</f>
        <v>0</v>
      </c>
      <c r="T13" s="598">
        <f>-B.FLUXO_CAIXA!T42</f>
        <v>0</v>
      </c>
      <c r="U13" s="598">
        <f>-B.FLUXO_CAIXA!U42</f>
        <v>0</v>
      </c>
      <c r="V13" s="598">
        <f>-B.FLUXO_CAIXA!V42</f>
        <v>0</v>
      </c>
      <c r="W13" s="598">
        <f>-B.FLUXO_CAIXA!W42</f>
        <v>0</v>
      </c>
      <c r="X13" s="598">
        <f>-B.FLUXO_CAIXA!X42</f>
        <v>0</v>
      </c>
    </row>
    <row r="14" spans="2:34" x14ac:dyDescent="0.2">
      <c r="B14" s="600" t="s">
        <v>122</v>
      </c>
      <c r="C14" s="620">
        <f>D14/D$21</f>
        <v>0</v>
      </c>
      <c r="D14" s="598">
        <f>SUM(E14:X14)</f>
        <v>0</v>
      </c>
      <c r="E14" s="598">
        <f>-B.FLUXO_CAIXA!E43</f>
        <v>0</v>
      </c>
      <c r="F14" s="598">
        <f>-B.FLUXO_CAIXA!F43</f>
        <v>0</v>
      </c>
      <c r="G14" s="598">
        <f>-B.FLUXO_CAIXA!G43</f>
        <v>0</v>
      </c>
      <c r="H14" s="598">
        <f>-B.FLUXO_CAIXA!H43</f>
        <v>0</v>
      </c>
      <c r="I14" s="598">
        <f>-B.FLUXO_CAIXA!I43</f>
        <v>0</v>
      </c>
      <c r="J14" s="598">
        <f>-B.FLUXO_CAIXA!J43</f>
        <v>0</v>
      </c>
      <c r="K14" s="598">
        <f>-B.FLUXO_CAIXA!K43</f>
        <v>0</v>
      </c>
      <c r="L14" s="598">
        <f>-B.FLUXO_CAIXA!L43</f>
        <v>0</v>
      </c>
      <c r="M14" s="598">
        <f>-B.FLUXO_CAIXA!M43</f>
        <v>0</v>
      </c>
      <c r="N14" s="598">
        <f>-B.FLUXO_CAIXA!N43</f>
        <v>0</v>
      </c>
      <c r="O14" s="598">
        <f>-B.FLUXO_CAIXA!O43</f>
        <v>0</v>
      </c>
      <c r="P14" s="598">
        <f>-B.FLUXO_CAIXA!P43</f>
        <v>0</v>
      </c>
      <c r="Q14" s="598">
        <f>-B.FLUXO_CAIXA!Q43</f>
        <v>0</v>
      </c>
      <c r="R14" s="598">
        <f>-B.FLUXO_CAIXA!R43</f>
        <v>0</v>
      </c>
      <c r="S14" s="598">
        <f>-B.FLUXO_CAIXA!S43</f>
        <v>0</v>
      </c>
      <c r="T14" s="598">
        <f>-B.FLUXO_CAIXA!T43</f>
        <v>0</v>
      </c>
      <c r="U14" s="598">
        <f>-B.FLUXO_CAIXA!U43</f>
        <v>0</v>
      </c>
      <c r="V14" s="598">
        <f>-B.FLUXO_CAIXA!V43</f>
        <v>0</v>
      </c>
      <c r="W14" s="598">
        <f>-B.FLUXO_CAIXA!W43</f>
        <v>0</v>
      </c>
      <c r="X14" s="598">
        <f>-B.FLUXO_CAIXA!X43</f>
        <v>0</v>
      </c>
    </row>
    <row r="15" spans="2:34" x14ac:dyDescent="0.2">
      <c r="B15" s="600" t="s">
        <v>144</v>
      </c>
      <c r="C15" s="620">
        <f>D15/D$21</f>
        <v>0</v>
      </c>
      <c r="D15" s="598">
        <f>SUM(E15:X15)</f>
        <v>0</v>
      </c>
      <c r="E15" s="598">
        <f>-B.FLUXO_CAIXA!E44</f>
        <v>0</v>
      </c>
      <c r="F15" s="598">
        <f>-B.FLUXO_CAIXA!F44</f>
        <v>0</v>
      </c>
      <c r="G15" s="598">
        <f>-B.FLUXO_CAIXA!G44</f>
        <v>0</v>
      </c>
      <c r="H15" s="598">
        <f>-B.FLUXO_CAIXA!H44</f>
        <v>0</v>
      </c>
      <c r="I15" s="598">
        <f>-B.FLUXO_CAIXA!I44</f>
        <v>0</v>
      </c>
      <c r="J15" s="598">
        <f>-B.FLUXO_CAIXA!J44</f>
        <v>0</v>
      </c>
      <c r="K15" s="598">
        <f>-B.FLUXO_CAIXA!K44</f>
        <v>0</v>
      </c>
      <c r="L15" s="598">
        <f>-B.FLUXO_CAIXA!L44</f>
        <v>0</v>
      </c>
      <c r="M15" s="598">
        <f>-B.FLUXO_CAIXA!M44</f>
        <v>0</v>
      </c>
      <c r="N15" s="598">
        <f>-B.FLUXO_CAIXA!N44</f>
        <v>0</v>
      </c>
      <c r="O15" s="598">
        <f>-B.FLUXO_CAIXA!O44</f>
        <v>0</v>
      </c>
      <c r="P15" s="598">
        <f>-B.FLUXO_CAIXA!P44</f>
        <v>0</v>
      </c>
      <c r="Q15" s="598">
        <f>-B.FLUXO_CAIXA!Q44</f>
        <v>0</v>
      </c>
      <c r="R15" s="598">
        <f>-B.FLUXO_CAIXA!R44</f>
        <v>0</v>
      </c>
      <c r="S15" s="598">
        <f>-B.FLUXO_CAIXA!S44</f>
        <v>0</v>
      </c>
      <c r="T15" s="598">
        <f>-B.FLUXO_CAIXA!T44</f>
        <v>0</v>
      </c>
      <c r="U15" s="598">
        <f>-B.FLUXO_CAIXA!U44</f>
        <v>0</v>
      </c>
      <c r="V15" s="598">
        <f>-B.FLUXO_CAIXA!V44</f>
        <v>0</v>
      </c>
      <c r="W15" s="598">
        <f>-B.FLUXO_CAIXA!W44</f>
        <v>0</v>
      </c>
      <c r="X15" s="598">
        <f>-B.FLUXO_CAIXA!X44</f>
        <v>0</v>
      </c>
    </row>
    <row r="16" spans="2:34" ht="6" customHeight="1" x14ac:dyDescent="0.2">
      <c r="B16" s="597"/>
      <c r="C16" s="620"/>
      <c r="D16" s="598"/>
      <c r="E16" s="598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</row>
    <row r="17" spans="2:24" ht="12.75" customHeight="1" x14ac:dyDescent="0.2">
      <c r="B17" s="597" t="s">
        <v>179</v>
      </c>
      <c r="C17" s="620">
        <f>D17/D$21</f>
        <v>1.9037501742132717E-3</v>
      </c>
      <c r="D17" s="598">
        <f>SUM(E17:X17)</f>
        <v>3600</v>
      </c>
      <c r="E17" s="598">
        <f>IF(B.FLUXO_CAIXA!E30&gt;0,0,-B.FLUXO_CAIXA!E30)</f>
        <v>3600</v>
      </c>
      <c r="F17" s="598">
        <f>IF(B.FLUXO_CAIXA!F30&gt;0,0,-B.FLUXO_CAIXA!F30)</f>
        <v>0</v>
      </c>
      <c r="G17" s="598">
        <f>IF(B.FLUXO_CAIXA!G30&gt;0,0,-B.FLUXO_CAIXA!G30)</f>
        <v>0</v>
      </c>
      <c r="H17" s="598">
        <f>IF(B.FLUXO_CAIXA!H30&gt;0,0,-B.FLUXO_CAIXA!H30)</f>
        <v>0</v>
      </c>
      <c r="I17" s="598">
        <f>IF(B.FLUXO_CAIXA!I30&gt;0,0,-B.FLUXO_CAIXA!I30)</f>
        <v>0</v>
      </c>
      <c r="J17" s="598">
        <f>IF(B.FLUXO_CAIXA!J30&gt;0,0,-B.FLUXO_CAIXA!J30)</f>
        <v>0</v>
      </c>
      <c r="K17" s="598">
        <f>IF(B.FLUXO_CAIXA!K30&gt;0,0,-B.FLUXO_CAIXA!K30)</f>
        <v>0</v>
      </c>
      <c r="L17" s="598">
        <f>IF(B.FLUXO_CAIXA!L30&gt;0,0,-B.FLUXO_CAIXA!L30)</f>
        <v>0</v>
      </c>
      <c r="M17" s="598">
        <f>IF(B.FLUXO_CAIXA!M30&gt;0,0,-B.FLUXO_CAIXA!M30)</f>
        <v>0</v>
      </c>
      <c r="N17" s="598">
        <f>IF(B.FLUXO_CAIXA!N30&gt;0,0,-B.FLUXO_CAIXA!N30)</f>
        <v>0</v>
      </c>
      <c r="O17" s="598">
        <f>IF(B.FLUXO_CAIXA!O30&gt;0,0,-B.FLUXO_CAIXA!O30)</f>
        <v>0</v>
      </c>
      <c r="P17" s="598">
        <f>IF(B.FLUXO_CAIXA!P30&gt;0,0,-B.FLUXO_CAIXA!P30)</f>
        <v>0</v>
      </c>
      <c r="Q17" s="598">
        <f>IF(B.FLUXO_CAIXA!Q30&gt;0,0,-B.FLUXO_CAIXA!Q30)</f>
        <v>0</v>
      </c>
      <c r="R17" s="598">
        <f>IF(B.FLUXO_CAIXA!R30&gt;0,0,-B.FLUXO_CAIXA!R30)</f>
        <v>0</v>
      </c>
      <c r="S17" s="598">
        <f>IF(B.FLUXO_CAIXA!S30&gt;0,0,-B.FLUXO_CAIXA!S30)</f>
        <v>0</v>
      </c>
      <c r="T17" s="598">
        <f>IF(B.FLUXO_CAIXA!T30&gt;0,0,-B.FLUXO_CAIXA!T30)</f>
        <v>0</v>
      </c>
      <c r="U17" s="598">
        <f>IF(B.FLUXO_CAIXA!U30&gt;0,0,-B.FLUXO_CAIXA!U30)</f>
        <v>0</v>
      </c>
      <c r="V17" s="598">
        <f>IF(B.FLUXO_CAIXA!V30&gt;0,0,-B.FLUXO_CAIXA!V30)</f>
        <v>0</v>
      </c>
      <c r="W17" s="598">
        <f>IF(B.FLUXO_CAIXA!W30&gt;0,0,-B.FLUXO_CAIXA!W30)</f>
        <v>0</v>
      </c>
      <c r="X17" s="598">
        <f>IF(B.FLUXO_CAIXA!X30&gt;0,0,-B.FLUXO_CAIXA!X30)</f>
        <v>0</v>
      </c>
    </row>
    <row r="18" spans="2:24" ht="6" customHeight="1" x14ac:dyDescent="0.2">
      <c r="B18" s="601"/>
      <c r="C18" s="620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602"/>
      <c r="R18" s="602"/>
      <c r="S18" s="602"/>
      <c r="T18" s="602"/>
      <c r="U18" s="602"/>
      <c r="V18" s="602"/>
      <c r="W18" s="602"/>
      <c r="X18" s="602"/>
    </row>
    <row r="19" spans="2:24" ht="12.75" customHeight="1" x14ac:dyDescent="0.2">
      <c r="B19" s="597" t="s">
        <v>180</v>
      </c>
      <c r="C19" s="620">
        <f>D19/D$21</f>
        <v>0.99610104795115262</v>
      </c>
      <c r="D19" s="598">
        <f>SUM(E19:X19)</f>
        <v>1883631.4875748104</v>
      </c>
      <c r="E19" s="598">
        <f>IF(B.FLUXO_CAIXA!E47&lt;0,0,B.FLUXO_CAIXA!E47)</f>
        <v>89127.064430000013</v>
      </c>
      <c r="F19" s="598">
        <f>IF(B.FLUXO_CAIXA!F47&lt;0,0,B.FLUXO_CAIXA!F47)</f>
        <v>14177.893724000001</v>
      </c>
      <c r="G19" s="598">
        <f>IF(B.FLUXO_CAIXA!G47&lt;0,0,B.FLUXO_CAIXA!G47)</f>
        <v>98375.600774429782</v>
      </c>
      <c r="H19" s="598">
        <f>IF(B.FLUXO_CAIXA!H47&lt;0,0,B.FLUXO_CAIXA!H47)</f>
        <v>98453.398220648276</v>
      </c>
      <c r="I19" s="598">
        <f>IF(B.FLUXO_CAIXA!I47&lt;0,0,B.FLUXO_CAIXA!I47)</f>
        <v>98527.827113760897</v>
      </c>
      <c r="J19" s="598">
        <f>IF(B.FLUXO_CAIXA!J47&lt;0,0,B.FLUXO_CAIXA!J47)</f>
        <v>98599.043200241606</v>
      </c>
      <c r="K19" s="598">
        <f>IF(B.FLUXO_CAIXA!K47&lt;0,0,B.FLUXO_CAIXA!K47)</f>
        <v>98667.309416824151</v>
      </c>
      <c r="L19" s="598">
        <f>IF(B.FLUXO_CAIXA!L47&lt;0,0,B.FLUXO_CAIXA!L47)</f>
        <v>98732.613251821545</v>
      </c>
      <c r="M19" s="598">
        <f>IF(B.FLUXO_CAIXA!M47&lt;0,0,B.FLUXO_CAIXA!M47)</f>
        <v>98795.077574673312</v>
      </c>
      <c r="N19" s="598">
        <f>IF(B.FLUXO_CAIXA!N47&lt;0,0,B.FLUXO_CAIXA!N47)</f>
        <v>98854.817398438754</v>
      </c>
      <c r="O19" s="598">
        <f>IF(B.FLUXO_CAIXA!O47&lt;0,0,B.FLUXO_CAIXA!O47)</f>
        <v>98912.026875777607</v>
      </c>
      <c r="P19" s="598">
        <f>IF(B.FLUXO_CAIXA!P47&lt;0,0,B.FLUXO_CAIXA!P47)</f>
        <v>98966.787732041514</v>
      </c>
      <c r="Q19" s="598">
        <f>IF(B.FLUXO_CAIXA!Q47&lt;0,0,B.FLUXO_CAIXA!Q47)</f>
        <v>99019.180953056595</v>
      </c>
      <c r="R19" s="598">
        <f>IF(B.FLUXO_CAIXA!R47&lt;0,0,B.FLUXO_CAIXA!R47)</f>
        <v>99069.286942445702</v>
      </c>
      <c r="S19" s="598">
        <f>IF(B.FLUXO_CAIXA!S47&lt;0,0,B.FLUXO_CAIXA!S47)</f>
        <v>99117.245718760212</v>
      </c>
      <c r="T19" s="598">
        <f>IF(B.FLUXO_CAIXA!T47&lt;0,0,B.FLUXO_CAIXA!T47)</f>
        <v>99163.121389600317</v>
      </c>
      <c r="U19" s="598">
        <f>IF(B.FLUXO_CAIXA!U47&lt;0,0,B.FLUXO_CAIXA!U47)</f>
        <v>99207.030427435369</v>
      </c>
      <c r="V19" s="598">
        <f>IF(B.FLUXO_CAIXA!V47&lt;0,0,B.FLUXO_CAIXA!V47)</f>
        <v>99249.073751760458</v>
      </c>
      <c r="W19" s="598">
        <f>IF(B.FLUXO_CAIXA!W47&lt;0,0,B.FLUXO_CAIXA!W47)</f>
        <v>99289.297551720811</v>
      </c>
      <c r="X19" s="598">
        <f>IF(B.FLUXO_CAIXA!X47&lt;0,0,B.FLUXO_CAIXA!X47)</f>
        <v>99327.791127373755</v>
      </c>
    </row>
    <row r="20" spans="2:24" ht="12.75" customHeight="1" x14ac:dyDescent="0.2">
      <c r="B20" s="607"/>
      <c r="C20" s="621"/>
      <c r="D20" s="608"/>
      <c r="E20" s="608"/>
      <c r="F20" s="608"/>
      <c r="G20" s="608"/>
      <c r="H20" s="608"/>
      <c r="I20" s="608"/>
      <c r="J20" s="608"/>
      <c r="K20" s="608"/>
      <c r="L20" s="608"/>
      <c r="M20" s="608"/>
      <c r="N20" s="608"/>
      <c r="O20" s="608"/>
      <c r="P20" s="608"/>
      <c r="Q20" s="608"/>
      <c r="R20" s="608"/>
      <c r="S20" s="608"/>
      <c r="T20" s="608"/>
      <c r="U20" s="608"/>
      <c r="V20" s="608"/>
      <c r="W20" s="608"/>
      <c r="X20" s="608"/>
    </row>
    <row r="21" spans="2:24" s="1" customFormat="1" ht="18" customHeight="1" x14ac:dyDescent="0.2">
      <c r="B21" s="609" t="s">
        <v>172</v>
      </c>
      <c r="C21" s="622">
        <f t="shared" ref="C21:X21" si="2">C8+C10+C12+C17+C19</f>
        <v>1</v>
      </c>
      <c r="D21" s="610">
        <f t="shared" si="2"/>
        <v>1891004.4231448104</v>
      </c>
      <c r="E21" s="610">
        <f t="shared" si="2"/>
        <v>96500.000000000015</v>
      </c>
      <c r="F21" s="610">
        <f t="shared" si="2"/>
        <v>14177.893724000001</v>
      </c>
      <c r="G21" s="610">
        <f t="shared" si="2"/>
        <v>98375.600774429782</v>
      </c>
      <c r="H21" s="610">
        <f t="shared" si="2"/>
        <v>98453.398220648276</v>
      </c>
      <c r="I21" s="610">
        <f t="shared" si="2"/>
        <v>98527.827113760897</v>
      </c>
      <c r="J21" s="610">
        <f t="shared" si="2"/>
        <v>98599.043200241606</v>
      </c>
      <c r="K21" s="610">
        <f t="shared" si="2"/>
        <v>98667.309416824151</v>
      </c>
      <c r="L21" s="610">
        <f t="shared" si="2"/>
        <v>98732.613251821545</v>
      </c>
      <c r="M21" s="610">
        <f t="shared" si="2"/>
        <v>98795.077574673312</v>
      </c>
      <c r="N21" s="610">
        <f t="shared" si="2"/>
        <v>98854.817398438754</v>
      </c>
      <c r="O21" s="610">
        <f t="shared" si="2"/>
        <v>98912.026875777607</v>
      </c>
      <c r="P21" s="610">
        <f t="shared" si="2"/>
        <v>98966.787732041514</v>
      </c>
      <c r="Q21" s="610">
        <f t="shared" si="2"/>
        <v>99019.180953056595</v>
      </c>
      <c r="R21" s="610">
        <f t="shared" si="2"/>
        <v>99069.286942445702</v>
      </c>
      <c r="S21" s="610">
        <f t="shared" si="2"/>
        <v>99117.245718760212</v>
      </c>
      <c r="T21" s="610">
        <f t="shared" si="2"/>
        <v>99163.121389600317</v>
      </c>
      <c r="U21" s="610">
        <f t="shared" si="2"/>
        <v>99207.030427435369</v>
      </c>
      <c r="V21" s="610">
        <f t="shared" si="2"/>
        <v>99249.073751760458</v>
      </c>
      <c r="W21" s="610">
        <f t="shared" si="2"/>
        <v>99289.297551720811</v>
      </c>
      <c r="X21" s="610">
        <f t="shared" si="2"/>
        <v>99327.791127373755</v>
      </c>
    </row>
    <row r="22" spans="2:24" ht="6" customHeight="1" x14ac:dyDescent="0.2">
      <c r="B22" s="613"/>
      <c r="C22" s="623"/>
      <c r="D22" s="606"/>
      <c r="E22" s="614"/>
      <c r="F22" s="606"/>
      <c r="G22" s="606"/>
      <c r="H22" s="606"/>
      <c r="I22" s="606"/>
      <c r="J22" s="606"/>
      <c r="K22" s="606"/>
      <c r="L22" s="606"/>
      <c r="M22" s="606"/>
      <c r="N22" s="606"/>
      <c r="O22" s="606"/>
      <c r="P22" s="606"/>
      <c r="Q22" s="606"/>
      <c r="R22" s="606"/>
      <c r="S22" s="606"/>
      <c r="T22" s="606"/>
      <c r="U22" s="606"/>
      <c r="V22" s="606"/>
      <c r="W22" s="606"/>
      <c r="X22" s="606"/>
    </row>
    <row r="23" spans="2:24" x14ac:dyDescent="0.2">
      <c r="B23" s="597" t="s">
        <v>175</v>
      </c>
      <c r="C23" s="620">
        <f>SUM(C24:C25)</f>
        <v>5.288194928370199E-2</v>
      </c>
      <c r="D23" s="598">
        <f>SUM(D24:D25)</f>
        <v>100000.00000000001</v>
      </c>
      <c r="E23" s="598">
        <f t="shared" ref="E23:X23" si="3">SUM(E24:E25)</f>
        <v>96500.000000000015</v>
      </c>
      <c r="F23" s="598">
        <f t="shared" si="3"/>
        <v>3500.0000000000009</v>
      </c>
      <c r="G23" s="598">
        <f t="shared" si="3"/>
        <v>0</v>
      </c>
      <c r="H23" s="598">
        <f t="shared" si="3"/>
        <v>0</v>
      </c>
      <c r="I23" s="598">
        <f t="shared" si="3"/>
        <v>0</v>
      </c>
      <c r="J23" s="598">
        <f t="shared" si="3"/>
        <v>0</v>
      </c>
      <c r="K23" s="598">
        <f t="shared" si="3"/>
        <v>0</v>
      </c>
      <c r="L23" s="598">
        <f t="shared" si="3"/>
        <v>0</v>
      </c>
      <c r="M23" s="598">
        <f t="shared" si="3"/>
        <v>0</v>
      </c>
      <c r="N23" s="598">
        <f t="shared" si="3"/>
        <v>0</v>
      </c>
      <c r="O23" s="598">
        <f t="shared" si="3"/>
        <v>0</v>
      </c>
      <c r="P23" s="598">
        <f t="shared" si="3"/>
        <v>0</v>
      </c>
      <c r="Q23" s="598">
        <f t="shared" si="3"/>
        <v>0</v>
      </c>
      <c r="R23" s="598">
        <f t="shared" si="3"/>
        <v>0</v>
      </c>
      <c r="S23" s="598">
        <f t="shared" si="3"/>
        <v>0</v>
      </c>
      <c r="T23" s="598">
        <f t="shared" si="3"/>
        <v>0</v>
      </c>
      <c r="U23" s="598">
        <f t="shared" si="3"/>
        <v>0</v>
      </c>
      <c r="V23" s="598">
        <f t="shared" si="3"/>
        <v>0</v>
      </c>
      <c r="W23" s="598">
        <f t="shared" si="3"/>
        <v>0</v>
      </c>
      <c r="X23" s="598">
        <f t="shared" si="3"/>
        <v>0</v>
      </c>
    </row>
    <row r="24" spans="2:24" x14ac:dyDescent="0.2">
      <c r="B24" s="600" t="s">
        <v>176</v>
      </c>
      <c r="C24" s="620">
        <f>D24/D$34</f>
        <v>0</v>
      </c>
      <c r="D24" s="598">
        <f>SUM(E24:X24)</f>
        <v>0</v>
      </c>
      <c r="E24" s="598">
        <f>B.FLUXO_CAIXA!E40</f>
        <v>0</v>
      </c>
      <c r="F24" s="598">
        <f>B.FLUXO_CAIXA!F40</f>
        <v>0</v>
      </c>
      <c r="G24" s="598">
        <f>B.FLUXO_CAIXA!G40</f>
        <v>0</v>
      </c>
      <c r="H24" s="598">
        <f>B.FLUXO_CAIXA!H40</f>
        <v>0</v>
      </c>
      <c r="I24" s="598">
        <f>B.FLUXO_CAIXA!I40</f>
        <v>0</v>
      </c>
      <c r="J24" s="598">
        <f>B.FLUXO_CAIXA!J40</f>
        <v>0</v>
      </c>
      <c r="K24" s="598">
        <f>B.FLUXO_CAIXA!K40</f>
        <v>0</v>
      </c>
      <c r="L24" s="598">
        <f>B.FLUXO_CAIXA!L40</f>
        <v>0</v>
      </c>
      <c r="M24" s="598">
        <f>B.FLUXO_CAIXA!M40</f>
        <v>0</v>
      </c>
      <c r="N24" s="598">
        <f>B.FLUXO_CAIXA!N40</f>
        <v>0</v>
      </c>
      <c r="O24" s="598">
        <f>B.FLUXO_CAIXA!O40</f>
        <v>0</v>
      </c>
      <c r="P24" s="598">
        <f>B.FLUXO_CAIXA!P40</f>
        <v>0</v>
      </c>
      <c r="Q24" s="598">
        <f>B.FLUXO_CAIXA!Q40</f>
        <v>0</v>
      </c>
      <c r="R24" s="598">
        <f>B.FLUXO_CAIXA!R40</f>
        <v>0</v>
      </c>
      <c r="S24" s="598">
        <f>B.FLUXO_CAIXA!S40</f>
        <v>0</v>
      </c>
      <c r="T24" s="598">
        <f>B.FLUXO_CAIXA!T40</f>
        <v>0</v>
      </c>
      <c r="U24" s="598">
        <f>B.FLUXO_CAIXA!U40</f>
        <v>0</v>
      </c>
      <c r="V24" s="598">
        <f>B.FLUXO_CAIXA!V40</f>
        <v>0</v>
      </c>
      <c r="W24" s="598">
        <f>B.FLUXO_CAIXA!W40</f>
        <v>0</v>
      </c>
      <c r="X24" s="598">
        <f>B.FLUXO_CAIXA!X40</f>
        <v>0</v>
      </c>
    </row>
    <row r="25" spans="2:24" x14ac:dyDescent="0.2">
      <c r="B25" s="600" t="s">
        <v>261</v>
      </c>
      <c r="C25" s="620">
        <f>D25/D$34</f>
        <v>5.288194928370199E-2</v>
      </c>
      <c r="D25" s="598">
        <f>SUM(E25:X25)</f>
        <v>100000.00000000001</v>
      </c>
      <c r="E25" s="598">
        <f>B.FLUXO_CAIXA!E32</f>
        <v>96500.000000000015</v>
      </c>
      <c r="F25" s="598">
        <f>B.FLUXO_CAIXA!F32</f>
        <v>3500.0000000000009</v>
      </c>
      <c r="G25" s="598">
        <f>B.FLUXO_CAIXA!G32</f>
        <v>0</v>
      </c>
      <c r="H25" s="598">
        <f>B.FLUXO_CAIXA!H32</f>
        <v>0</v>
      </c>
      <c r="I25" s="598">
        <f>B.FLUXO_CAIXA!I32</f>
        <v>0</v>
      </c>
      <c r="J25" s="598">
        <f>B.FLUXO_CAIXA!J32</f>
        <v>0</v>
      </c>
      <c r="K25" s="598">
        <f>B.FLUXO_CAIXA!K32</f>
        <v>0</v>
      </c>
      <c r="L25" s="598">
        <f>B.FLUXO_CAIXA!L32</f>
        <v>0</v>
      </c>
      <c r="M25" s="598">
        <f>B.FLUXO_CAIXA!M32</f>
        <v>0</v>
      </c>
      <c r="N25" s="598">
        <f>B.FLUXO_CAIXA!N32</f>
        <v>0</v>
      </c>
      <c r="O25" s="598">
        <f>B.FLUXO_CAIXA!O32</f>
        <v>0</v>
      </c>
      <c r="P25" s="598">
        <f>B.FLUXO_CAIXA!P32</f>
        <v>0</v>
      </c>
      <c r="Q25" s="598">
        <f>B.FLUXO_CAIXA!Q32</f>
        <v>0</v>
      </c>
      <c r="R25" s="598">
        <f>B.FLUXO_CAIXA!R32</f>
        <v>0</v>
      </c>
      <c r="S25" s="598">
        <f>B.FLUXO_CAIXA!S32</f>
        <v>0</v>
      </c>
      <c r="T25" s="598">
        <f>B.FLUXO_CAIXA!T32</f>
        <v>0</v>
      </c>
      <c r="U25" s="598">
        <f>B.FLUXO_CAIXA!U32</f>
        <v>0</v>
      </c>
      <c r="V25" s="598">
        <f>B.FLUXO_CAIXA!V32</f>
        <v>0</v>
      </c>
      <c r="W25" s="598">
        <f>B.FLUXO_CAIXA!W32</f>
        <v>0</v>
      </c>
      <c r="X25" s="598">
        <f>B.FLUXO_CAIXA!X32</f>
        <v>0</v>
      </c>
    </row>
    <row r="26" spans="2:24" ht="6" customHeight="1" x14ac:dyDescent="0.2">
      <c r="B26" s="597"/>
      <c r="C26" s="620"/>
      <c r="D26" s="599"/>
      <c r="E26" s="598"/>
      <c r="F26" s="598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</row>
    <row r="27" spans="2:24" x14ac:dyDescent="0.2">
      <c r="B27" s="597" t="s">
        <v>177</v>
      </c>
      <c r="C27" s="620">
        <f>D27/D$34</f>
        <v>0</v>
      </c>
      <c r="D27" s="598">
        <f>SUM(E27:X27)</f>
        <v>0</v>
      </c>
      <c r="E27" s="598">
        <f>IF(B.FLUXO_CAIXA!E47&gt;0,0,-B.FLUXO_CAIXA!E47)</f>
        <v>0</v>
      </c>
      <c r="F27" s="598">
        <f>IF(B.FLUXO_CAIXA!F47&gt;0,0,-B.FLUXO_CAIXA!F47)</f>
        <v>0</v>
      </c>
      <c r="G27" s="598">
        <f>IF(B.FLUXO_CAIXA!G47&gt;0,0,-B.FLUXO_CAIXA!G47)</f>
        <v>0</v>
      </c>
      <c r="H27" s="598">
        <f>IF(B.FLUXO_CAIXA!H47&gt;0,0,-B.FLUXO_CAIXA!H47)</f>
        <v>0</v>
      </c>
      <c r="I27" s="598">
        <f>IF(B.FLUXO_CAIXA!I47&gt;0,0,-B.FLUXO_CAIXA!I47)</f>
        <v>0</v>
      </c>
      <c r="J27" s="598">
        <f>IF(B.FLUXO_CAIXA!J47&gt;0,0,-B.FLUXO_CAIXA!J47)</f>
        <v>0</v>
      </c>
      <c r="K27" s="598">
        <f>IF(B.FLUXO_CAIXA!K47&gt;0,0,-B.FLUXO_CAIXA!K47)</f>
        <v>0</v>
      </c>
      <c r="L27" s="598">
        <f>IF(B.FLUXO_CAIXA!L47&gt;0,0,-B.FLUXO_CAIXA!L47)</f>
        <v>0</v>
      </c>
      <c r="M27" s="598">
        <f>IF(B.FLUXO_CAIXA!M47&gt;0,0,-B.FLUXO_CAIXA!M47)</f>
        <v>0</v>
      </c>
      <c r="N27" s="598">
        <f>IF(B.FLUXO_CAIXA!N47&gt;0,0,-B.FLUXO_CAIXA!N47)</f>
        <v>0</v>
      </c>
      <c r="O27" s="598">
        <f>IF(B.FLUXO_CAIXA!O47&gt;0,0,-B.FLUXO_CAIXA!O47)</f>
        <v>0</v>
      </c>
      <c r="P27" s="598">
        <f>IF(B.FLUXO_CAIXA!P47&gt;0,0,-B.FLUXO_CAIXA!P47)</f>
        <v>0</v>
      </c>
      <c r="Q27" s="598">
        <f>IF(B.FLUXO_CAIXA!Q47&gt;0,0,-B.FLUXO_CAIXA!Q47)</f>
        <v>0</v>
      </c>
      <c r="R27" s="598">
        <f>IF(B.FLUXO_CAIXA!R47&gt;0,0,-B.FLUXO_CAIXA!R47)</f>
        <v>0</v>
      </c>
      <c r="S27" s="598">
        <f>IF(B.FLUXO_CAIXA!S47&gt;0,0,-B.FLUXO_CAIXA!S47)</f>
        <v>0</v>
      </c>
      <c r="T27" s="598">
        <f>IF(B.FLUXO_CAIXA!T47&gt;0,0,-B.FLUXO_CAIXA!T47)</f>
        <v>0</v>
      </c>
      <c r="U27" s="598">
        <f>IF(B.FLUXO_CAIXA!U47&gt;0,0,-B.FLUXO_CAIXA!U47)</f>
        <v>0</v>
      </c>
      <c r="V27" s="598">
        <f>IF(B.FLUXO_CAIXA!V47&gt;0,0,-B.FLUXO_CAIXA!V47)</f>
        <v>0</v>
      </c>
      <c r="W27" s="598">
        <f>IF(B.FLUXO_CAIXA!W47&gt;0,0,-B.FLUXO_CAIXA!W47)</f>
        <v>0</v>
      </c>
      <c r="X27" s="598">
        <f>IF(B.FLUXO_CAIXA!X47&gt;0,0,-B.FLUXO_CAIXA!X47)</f>
        <v>0</v>
      </c>
    </row>
    <row r="28" spans="2:24" ht="6" customHeight="1" x14ac:dyDescent="0.2">
      <c r="B28" s="597"/>
      <c r="C28" s="620"/>
      <c r="D28" s="599"/>
      <c r="E28" s="598"/>
      <c r="F28" s="598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</row>
    <row r="29" spans="2:24" ht="6" customHeight="1" x14ac:dyDescent="0.2">
      <c r="B29" s="597"/>
      <c r="C29" s="620"/>
      <c r="D29" s="598"/>
      <c r="E29" s="598"/>
      <c r="F29" s="598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</row>
    <row r="30" spans="2:24" ht="12.75" customHeight="1" x14ac:dyDescent="0.2">
      <c r="B30" s="597" t="s">
        <v>220</v>
      </c>
      <c r="C30" s="620">
        <f>D30/D$34</f>
        <v>0.94711805071629807</v>
      </c>
      <c r="D30" s="598">
        <f>SUM(E30:X30)</f>
        <v>1791004.4231448106</v>
      </c>
      <c r="E30" s="598">
        <f>IF(B.FLUXO_CAIXA!E30&lt;0,0,B.FLUXO_CAIXA!E30)</f>
        <v>0</v>
      </c>
      <c r="F30" s="598">
        <f>IF(B.FLUXO_CAIXA!F30&lt;0,0,B.FLUXO_CAIXA!F30)</f>
        <v>10677.893724</v>
      </c>
      <c r="G30" s="598">
        <f>IF(B.FLUXO_CAIXA!G30&lt;0,0,B.FLUXO_CAIXA!G30)</f>
        <v>98375.600774429782</v>
      </c>
      <c r="H30" s="598">
        <f>IF(B.FLUXO_CAIXA!H30&lt;0,0,B.FLUXO_CAIXA!H30)</f>
        <v>98453.398220648276</v>
      </c>
      <c r="I30" s="598">
        <f>IF(B.FLUXO_CAIXA!I30&lt;0,0,B.FLUXO_CAIXA!I30)</f>
        <v>98527.827113760897</v>
      </c>
      <c r="J30" s="598">
        <f>IF(B.FLUXO_CAIXA!J30&lt;0,0,B.FLUXO_CAIXA!J30)</f>
        <v>98599.043200241606</v>
      </c>
      <c r="K30" s="598">
        <f>IF(B.FLUXO_CAIXA!K30&lt;0,0,B.FLUXO_CAIXA!K30)</f>
        <v>98667.309416824151</v>
      </c>
      <c r="L30" s="598">
        <f>IF(B.FLUXO_CAIXA!L30&lt;0,0,B.FLUXO_CAIXA!L30)</f>
        <v>98732.613251821545</v>
      </c>
      <c r="M30" s="598">
        <f>IF(B.FLUXO_CAIXA!M30&lt;0,0,B.FLUXO_CAIXA!M30)</f>
        <v>98795.077574673312</v>
      </c>
      <c r="N30" s="598">
        <f>IF(B.FLUXO_CAIXA!N30&lt;0,0,B.FLUXO_CAIXA!N30)</f>
        <v>98854.817398438754</v>
      </c>
      <c r="O30" s="598">
        <f>IF(B.FLUXO_CAIXA!O30&lt;0,0,B.FLUXO_CAIXA!O30)</f>
        <v>98912.026875777607</v>
      </c>
      <c r="P30" s="598">
        <f>IF(B.FLUXO_CAIXA!P30&lt;0,0,B.FLUXO_CAIXA!P30)</f>
        <v>98966.787732041514</v>
      </c>
      <c r="Q30" s="598">
        <f>IF(B.FLUXO_CAIXA!Q30&lt;0,0,B.FLUXO_CAIXA!Q30)</f>
        <v>99019.180953056595</v>
      </c>
      <c r="R30" s="598">
        <f>IF(B.FLUXO_CAIXA!R30&lt;0,0,B.FLUXO_CAIXA!R30)</f>
        <v>99069.286942445702</v>
      </c>
      <c r="S30" s="598">
        <f>IF(B.FLUXO_CAIXA!S30&lt;0,0,B.FLUXO_CAIXA!S30)</f>
        <v>99117.245718760212</v>
      </c>
      <c r="T30" s="598">
        <f>IF(B.FLUXO_CAIXA!T30&lt;0,0,B.FLUXO_CAIXA!T30)</f>
        <v>99163.121389600317</v>
      </c>
      <c r="U30" s="598">
        <f>IF(B.FLUXO_CAIXA!U30&lt;0,0,B.FLUXO_CAIXA!U30)</f>
        <v>99207.030427435369</v>
      </c>
      <c r="V30" s="598">
        <f>IF(B.FLUXO_CAIXA!V30&lt;0,0,B.FLUXO_CAIXA!V30)</f>
        <v>99249.073751760458</v>
      </c>
      <c r="W30" s="598">
        <f>IF(B.FLUXO_CAIXA!W30&lt;0,0,B.FLUXO_CAIXA!W30)</f>
        <v>99289.297551720811</v>
      </c>
      <c r="X30" s="598">
        <f>IF(B.FLUXO_CAIXA!X30&lt;0,0,B.FLUXO_CAIXA!X30)</f>
        <v>99327.791127373755</v>
      </c>
    </row>
    <row r="31" spans="2:24" ht="6" customHeight="1" x14ac:dyDescent="0.2">
      <c r="B31" s="597"/>
      <c r="C31" s="620"/>
      <c r="D31" s="598"/>
      <c r="E31" s="598"/>
      <c r="F31" s="598"/>
      <c r="G31" s="598"/>
      <c r="H31" s="598"/>
      <c r="I31" s="598"/>
      <c r="J31" s="598"/>
      <c r="K31" s="598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</row>
    <row r="32" spans="2:24" x14ac:dyDescent="0.2">
      <c r="B32" s="597" t="s">
        <v>221</v>
      </c>
      <c r="C32" s="620">
        <f>D32/D$34</f>
        <v>0</v>
      </c>
      <c r="D32" s="598">
        <f>SUM(E32:X32)</f>
        <v>0</v>
      </c>
      <c r="E32" s="598">
        <f>B.FLUXO_CAIXA!E59</f>
        <v>0</v>
      </c>
      <c r="F32" s="598">
        <f>B.FLUXO_CAIXA!F59</f>
        <v>0</v>
      </c>
      <c r="G32" s="598">
        <f>B.FLUXO_CAIXA!G59</f>
        <v>0</v>
      </c>
      <c r="H32" s="598">
        <f>B.FLUXO_CAIXA!H59</f>
        <v>0</v>
      </c>
      <c r="I32" s="598">
        <f>B.FLUXO_CAIXA!I59</f>
        <v>0</v>
      </c>
      <c r="J32" s="598">
        <f>B.FLUXO_CAIXA!J59</f>
        <v>0</v>
      </c>
      <c r="K32" s="598">
        <f>B.FLUXO_CAIXA!K59</f>
        <v>0</v>
      </c>
      <c r="L32" s="598">
        <f>B.FLUXO_CAIXA!L59</f>
        <v>0</v>
      </c>
      <c r="M32" s="598">
        <f>B.FLUXO_CAIXA!M59</f>
        <v>0</v>
      </c>
      <c r="N32" s="598">
        <f>B.FLUXO_CAIXA!N59</f>
        <v>0</v>
      </c>
      <c r="O32" s="598">
        <f>B.FLUXO_CAIXA!O59</f>
        <v>0</v>
      </c>
      <c r="P32" s="598">
        <f>B.FLUXO_CAIXA!P59</f>
        <v>0</v>
      </c>
      <c r="Q32" s="598">
        <f>B.FLUXO_CAIXA!Q59</f>
        <v>0</v>
      </c>
      <c r="R32" s="598">
        <f>B.FLUXO_CAIXA!R59</f>
        <v>0</v>
      </c>
      <c r="S32" s="598">
        <f>B.FLUXO_CAIXA!S59</f>
        <v>0</v>
      </c>
      <c r="T32" s="598">
        <f>B.FLUXO_CAIXA!T59</f>
        <v>0</v>
      </c>
      <c r="U32" s="598">
        <f>B.FLUXO_CAIXA!U59</f>
        <v>0</v>
      </c>
      <c r="V32" s="598">
        <f>B.FLUXO_CAIXA!V59</f>
        <v>0</v>
      </c>
      <c r="W32" s="598">
        <f>B.FLUXO_CAIXA!W59</f>
        <v>0</v>
      </c>
      <c r="X32" s="598">
        <f>B.FLUXO_CAIXA!X59</f>
        <v>0</v>
      </c>
    </row>
    <row r="33" spans="2:24" x14ac:dyDescent="0.2">
      <c r="B33" s="615"/>
      <c r="C33" s="624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</row>
    <row r="34" spans="2:24" s="1" customFormat="1" ht="18" customHeight="1" x14ac:dyDescent="0.2">
      <c r="B34" s="611" t="s">
        <v>173</v>
      </c>
      <c r="C34" s="625">
        <f t="shared" ref="C34:X34" si="4">C23+C27+C30+C32</f>
        <v>1</v>
      </c>
      <c r="D34" s="612">
        <f t="shared" si="4"/>
        <v>1891004.4231448106</v>
      </c>
      <c r="E34" s="612">
        <f t="shared" si="4"/>
        <v>96500.000000000015</v>
      </c>
      <c r="F34" s="612">
        <f t="shared" si="4"/>
        <v>14177.893724000001</v>
      </c>
      <c r="G34" s="612">
        <f t="shared" si="4"/>
        <v>98375.600774429782</v>
      </c>
      <c r="H34" s="612">
        <f t="shared" si="4"/>
        <v>98453.398220648276</v>
      </c>
      <c r="I34" s="612">
        <f t="shared" si="4"/>
        <v>98527.827113760897</v>
      </c>
      <c r="J34" s="612">
        <f t="shared" si="4"/>
        <v>98599.043200241606</v>
      </c>
      <c r="K34" s="612">
        <f t="shared" si="4"/>
        <v>98667.309416824151</v>
      </c>
      <c r="L34" s="612">
        <f t="shared" si="4"/>
        <v>98732.613251821545</v>
      </c>
      <c r="M34" s="612">
        <f t="shared" si="4"/>
        <v>98795.077574673312</v>
      </c>
      <c r="N34" s="612">
        <f t="shared" si="4"/>
        <v>98854.817398438754</v>
      </c>
      <c r="O34" s="612">
        <f t="shared" si="4"/>
        <v>98912.026875777607</v>
      </c>
      <c r="P34" s="612">
        <f t="shared" si="4"/>
        <v>98966.787732041514</v>
      </c>
      <c r="Q34" s="612">
        <f t="shared" si="4"/>
        <v>99019.180953056595</v>
      </c>
      <c r="R34" s="612">
        <f t="shared" si="4"/>
        <v>99069.286942445702</v>
      </c>
      <c r="S34" s="612">
        <f t="shared" si="4"/>
        <v>99117.245718760212</v>
      </c>
      <c r="T34" s="612">
        <f t="shared" si="4"/>
        <v>99163.121389600317</v>
      </c>
      <c r="U34" s="612">
        <f t="shared" si="4"/>
        <v>99207.030427435369</v>
      </c>
      <c r="V34" s="612">
        <f t="shared" si="4"/>
        <v>99249.073751760458</v>
      </c>
      <c r="W34" s="612">
        <f t="shared" si="4"/>
        <v>99289.297551720811</v>
      </c>
      <c r="X34" s="612">
        <f t="shared" si="4"/>
        <v>99327.791127373755</v>
      </c>
    </row>
    <row r="35" spans="2:24" x14ac:dyDescent="0.2">
      <c r="B35" s="19"/>
      <c r="C35" s="59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2:24" x14ac:dyDescent="0.2">
      <c r="D36" s="426" t="str">
        <f t="shared" ref="D36:X36" si="5">IF(ROUND(D21-D34,2)=0,"ok","Erro")</f>
        <v>ok</v>
      </c>
      <c r="E36" s="426" t="str">
        <f t="shared" si="5"/>
        <v>ok</v>
      </c>
      <c r="F36" s="426" t="str">
        <f t="shared" si="5"/>
        <v>ok</v>
      </c>
      <c r="G36" s="426" t="str">
        <f t="shared" si="5"/>
        <v>ok</v>
      </c>
      <c r="H36" s="426" t="str">
        <f t="shared" si="5"/>
        <v>ok</v>
      </c>
      <c r="I36" s="426" t="str">
        <f t="shared" si="5"/>
        <v>ok</v>
      </c>
      <c r="J36" s="426" t="str">
        <f t="shared" si="5"/>
        <v>ok</v>
      </c>
      <c r="K36" s="426" t="str">
        <f t="shared" si="5"/>
        <v>ok</v>
      </c>
      <c r="L36" s="426" t="str">
        <f t="shared" si="5"/>
        <v>ok</v>
      </c>
      <c r="M36" s="426" t="str">
        <f t="shared" si="5"/>
        <v>ok</v>
      </c>
      <c r="N36" s="426" t="str">
        <f t="shared" si="5"/>
        <v>ok</v>
      </c>
      <c r="O36" s="426" t="str">
        <f t="shared" si="5"/>
        <v>ok</v>
      </c>
      <c r="P36" s="426" t="str">
        <f t="shared" si="5"/>
        <v>ok</v>
      </c>
      <c r="Q36" s="426" t="str">
        <f t="shared" si="5"/>
        <v>ok</v>
      </c>
      <c r="R36" s="426" t="str">
        <f t="shared" si="5"/>
        <v>ok</v>
      </c>
      <c r="S36" s="426" t="str">
        <f t="shared" si="5"/>
        <v>ok</v>
      </c>
      <c r="T36" s="426" t="str">
        <f t="shared" si="5"/>
        <v>ok</v>
      </c>
      <c r="U36" s="426" t="str">
        <f t="shared" si="5"/>
        <v>ok</v>
      </c>
      <c r="V36" s="426" t="str">
        <f t="shared" si="5"/>
        <v>ok</v>
      </c>
      <c r="W36" s="426" t="str">
        <f t="shared" si="5"/>
        <v>ok</v>
      </c>
      <c r="X36" s="426" t="str">
        <f t="shared" si="5"/>
        <v>ok</v>
      </c>
    </row>
    <row r="37" spans="2:24" x14ac:dyDescent="0.2">
      <c r="E37" s="295"/>
      <c r="F37" s="295"/>
    </row>
    <row r="38" spans="2:24" x14ac:dyDescent="0.2"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</row>
    <row r="40" spans="2:24" x14ac:dyDescent="0.2">
      <c r="E40" s="295"/>
      <c r="F40" s="295"/>
    </row>
    <row r="41" spans="2:24" x14ac:dyDescent="0.2">
      <c r="E41" s="295"/>
    </row>
    <row r="42" spans="2:24" x14ac:dyDescent="0.2">
      <c r="E42" s="295"/>
    </row>
    <row r="44" spans="2:24" x14ac:dyDescent="0.2">
      <c r="E44" s="295"/>
    </row>
    <row r="45" spans="2:24" x14ac:dyDescent="0.2">
      <c r="E45" s="295"/>
    </row>
  </sheetData>
  <sheetProtection algorithmName="SHA-512" hashValue="/v7aSkwgIsXXFr/sBJ+W5qu65hBnLz1gAi8SVYIlECX3xpouAUkvRhWLJQqzh+DwQEMNVzjEfpxaWdpYalmRTg==" saltValue="Hovx3Wj345OvqW9bmuykaA==" spinCount="100000" sheet="1" formatCells="0" formatColumns="0" formatRows="0"/>
  <phoneticPr fontId="0" type="noConversion"/>
  <pageMargins left="0.59055118110236227" right="0.39370078740157483" top="1.1811023622047245" bottom="0.39370078740157483" header="0.59055118110236227" footer="0.39370078740157483"/>
  <pageSetup paperSize="5048" scale="73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2"/>
  <sheetViews>
    <sheetView showGridLines="0" topLeftCell="A5" zoomScale="90" zoomScaleNormal="90" workbookViewId="0">
      <selection activeCell="E7" sqref="E7"/>
    </sheetView>
  </sheetViews>
  <sheetFormatPr defaultColWidth="9.140625" defaultRowHeight="12.75" x14ac:dyDescent="0.2"/>
  <cols>
    <col min="1" max="1" width="2.85546875" style="151" customWidth="1"/>
    <col min="2" max="3" width="9.7109375" style="151" customWidth="1"/>
    <col min="4" max="4" width="18.7109375" style="151" customWidth="1"/>
    <col min="5" max="5" width="23.7109375" style="151" customWidth="1"/>
    <col min="6" max="6" width="5.7109375" style="151" customWidth="1"/>
    <col min="7" max="7" width="18.7109375" style="151" customWidth="1"/>
    <col min="8" max="9" width="23.7109375" style="151" customWidth="1"/>
    <col min="10" max="10" width="1.85546875" style="151" customWidth="1"/>
    <col min="11" max="11" width="20.140625" style="151" customWidth="1"/>
    <col min="12" max="34" width="16.7109375" style="151" customWidth="1"/>
    <col min="35" max="35" width="12.7109375" style="151" bestFit="1" customWidth="1"/>
    <col min="36" max="36" width="12.28515625" style="151" bestFit="1" customWidth="1"/>
    <col min="37" max="16384" width="9.140625" style="151"/>
  </cols>
  <sheetData>
    <row r="1" spans="1:46" ht="5.25" customHeight="1" x14ac:dyDescent="0.2"/>
    <row r="2" spans="1:46" ht="3" customHeight="1" x14ac:dyDescent="0.2">
      <c r="G2" s="327"/>
    </row>
    <row r="3" spans="1:46" ht="3" customHeight="1" x14ac:dyDescent="0.2">
      <c r="A3" s="150"/>
      <c r="G3" s="152"/>
      <c r="I3" s="153"/>
      <c r="J3" s="150"/>
      <c r="K3" s="150"/>
    </row>
    <row r="4" spans="1:46" x14ac:dyDescent="0.2">
      <c r="A4" s="150" t="s">
        <v>275</v>
      </c>
      <c r="B4" s="235"/>
      <c r="C4" s="236"/>
      <c r="D4" s="236"/>
      <c r="E4" s="236"/>
      <c r="F4" s="236"/>
      <c r="G4" s="347"/>
      <c r="H4" s="342"/>
    </row>
    <row r="5" spans="1:46" x14ac:dyDescent="0.2">
      <c r="A5" s="150" t="s">
        <v>191</v>
      </c>
      <c r="B5" s="235"/>
      <c r="C5" s="237"/>
      <c r="D5" s="237"/>
      <c r="E5" s="343"/>
      <c r="F5" s="237"/>
      <c r="G5" s="150"/>
    </row>
    <row r="6" spans="1:46" ht="36.75" customHeight="1" x14ac:dyDescent="0.2">
      <c r="B6" s="175"/>
      <c r="C6" s="175"/>
      <c r="D6" s="175"/>
      <c r="E6" s="324"/>
      <c r="H6" s="627"/>
      <c r="I6" s="627" t="s">
        <v>270</v>
      </c>
      <c r="AJ6" s="168"/>
      <c r="AK6" s="168"/>
      <c r="AL6" s="168"/>
      <c r="AM6" s="168"/>
      <c r="AN6" s="168"/>
      <c r="AO6" s="168"/>
      <c r="AP6" s="168"/>
      <c r="AQ6" s="168"/>
      <c r="AR6" s="168"/>
    </row>
    <row r="7" spans="1:46" ht="12.75" customHeight="1" x14ac:dyDescent="0.2">
      <c r="B7" s="239" t="s">
        <v>271</v>
      </c>
      <c r="C7" s="175"/>
      <c r="D7" s="240"/>
      <c r="E7" s="324">
        <f>E8*12</f>
        <v>152992651.44</v>
      </c>
      <c r="G7" s="654" t="s">
        <v>274</v>
      </c>
      <c r="H7" s="175"/>
      <c r="I7" s="175"/>
      <c r="K7" s="170"/>
      <c r="L7" s="175"/>
      <c r="M7" s="175"/>
      <c r="N7" s="241"/>
      <c r="O7" s="241"/>
      <c r="P7" s="170"/>
      <c r="AJ7" s="168"/>
      <c r="AK7" s="168"/>
      <c r="AL7" s="168"/>
      <c r="AM7" s="168"/>
      <c r="AN7" s="168"/>
      <c r="AO7" s="168"/>
      <c r="AP7" s="168"/>
      <c r="AQ7" s="168"/>
      <c r="AR7" s="168"/>
    </row>
    <row r="8" spans="1:46" ht="12.75" customHeight="1" x14ac:dyDescent="0.2">
      <c r="B8" s="239" t="s">
        <v>272</v>
      </c>
      <c r="E8" s="324">
        <f>E59</f>
        <v>12749387.619999999</v>
      </c>
      <c r="G8" s="655" t="s">
        <v>186</v>
      </c>
      <c r="H8" s="243">
        <v>0</v>
      </c>
      <c r="I8" s="326">
        <f>E$12*$H8</f>
        <v>0</v>
      </c>
      <c r="K8" s="242"/>
      <c r="L8" s="175"/>
      <c r="M8" s="243"/>
      <c r="N8" s="245"/>
      <c r="O8" s="245"/>
      <c r="P8" s="245"/>
      <c r="AJ8" s="168"/>
      <c r="AK8" s="168"/>
      <c r="AL8" s="168"/>
      <c r="AM8" s="168"/>
      <c r="AN8" s="168"/>
      <c r="AO8" s="168"/>
      <c r="AP8" s="168"/>
      <c r="AQ8" s="168"/>
      <c r="AR8" s="168"/>
    </row>
    <row r="9" spans="1:46" ht="12.75" customHeight="1" x14ac:dyDescent="0.2">
      <c r="B9" s="658" t="s">
        <v>268</v>
      </c>
      <c r="C9" s="657"/>
      <c r="D9" s="657"/>
      <c r="E9" s="651">
        <v>0</v>
      </c>
      <c r="G9" s="655" t="s">
        <v>187</v>
      </c>
      <c r="H9" s="243">
        <v>0.25</v>
      </c>
      <c r="I9" s="326">
        <f>E$12*$H9</f>
        <v>38248162.859999999</v>
      </c>
      <c r="K9" s="630"/>
      <c r="L9" s="175"/>
      <c r="M9" s="243"/>
      <c r="N9" s="245"/>
      <c r="O9" s="245"/>
      <c r="P9" s="245"/>
      <c r="AJ9" s="219"/>
      <c r="AK9" s="219"/>
      <c r="AL9" s="219"/>
      <c r="AM9" s="219"/>
      <c r="AN9" s="219"/>
      <c r="AO9" s="219"/>
      <c r="AP9" s="219"/>
      <c r="AQ9" s="219"/>
      <c r="AR9" s="219"/>
      <c r="AS9" s="175"/>
      <c r="AT9" s="175"/>
    </row>
    <row r="10" spans="1:46" ht="12.75" customHeight="1" x14ac:dyDescent="0.2">
      <c r="E10" s="342"/>
      <c r="G10" s="655" t="s">
        <v>188</v>
      </c>
      <c r="H10" s="243">
        <v>1</v>
      </c>
      <c r="I10" s="326">
        <f>E$12*$H10</f>
        <v>152992651.44</v>
      </c>
      <c r="K10" s="630"/>
      <c r="L10" s="175"/>
      <c r="M10" s="243"/>
      <c r="N10" s="245"/>
      <c r="O10" s="245"/>
      <c r="P10" s="245"/>
      <c r="AT10" s="175"/>
    </row>
    <row r="11" spans="1:46" ht="6.75" customHeight="1" x14ac:dyDescent="0.2">
      <c r="E11" s="325"/>
      <c r="G11" s="656"/>
      <c r="AT11" s="175"/>
    </row>
    <row r="12" spans="1:46" x14ac:dyDescent="0.2">
      <c r="B12" s="239" t="s">
        <v>276</v>
      </c>
      <c r="E12" s="324">
        <f>E7*(1-$E$9)</f>
        <v>152992651.44</v>
      </c>
      <c r="F12" s="170"/>
      <c r="G12" s="654" t="s">
        <v>273</v>
      </c>
      <c r="H12" s="175"/>
      <c r="I12" s="175"/>
      <c r="AT12" s="175"/>
    </row>
    <row r="13" spans="1:46" x14ac:dyDescent="0.2">
      <c r="B13" s="239" t="s">
        <v>277</v>
      </c>
      <c r="D13" s="243"/>
      <c r="E13" s="324">
        <f>E12/12</f>
        <v>12749387.619999999</v>
      </c>
      <c r="F13" s="245"/>
      <c r="G13" s="655" t="str">
        <f t="shared" ref="G13:H15" si="0">G8</f>
        <v>Trecho I</v>
      </c>
      <c r="H13" s="243">
        <f t="shared" si="0"/>
        <v>0</v>
      </c>
      <c r="I13" s="326">
        <f t="shared" ref="I13:I15" si="1">I8/12</f>
        <v>0</v>
      </c>
      <c r="AT13" s="175"/>
    </row>
    <row r="14" spans="1:46" x14ac:dyDescent="0.2">
      <c r="B14" s="246"/>
      <c r="D14" s="248"/>
      <c r="E14" s="247"/>
      <c r="F14" s="245"/>
      <c r="G14" s="655" t="str">
        <f t="shared" si="0"/>
        <v>Trecho II</v>
      </c>
      <c r="H14" s="243">
        <f t="shared" si="0"/>
        <v>0.25</v>
      </c>
      <c r="I14" s="326">
        <f t="shared" si="1"/>
        <v>3187346.9049999998</v>
      </c>
      <c r="AT14" s="175"/>
    </row>
    <row r="15" spans="1:46" x14ac:dyDescent="0.2">
      <c r="B15" s="246"/>
      <c r="D15" s="243"/>
      <c r="E15" s="245"/>
      <c r="F15" s="245"/>
      <c r="G15" s="655" t="str">
        <f t="shared" si="0"/>
        <v>Trecho III</v>
      </c>
      <c r="H15" s="243">
        <f t="shared" si="0"/>
        <v>1</v>
      </c>
      <c r="I15" s="326">
        <f t="shared" si="1"/>
        <v>12749387.619999999</v>
      </c>
      <c r="AT15" s="175"/>
    </row>
    <row r="16" spans="1:46" x14ac:dyDescent="0.2">
      <c r="B16" s="246"/>
      <c r="D16" s="243"/>
      <c r="E16" s="245"/>
      <c r="F16" s="245"/>
      <c r="G16" s="653"/>
      <c r="H16" s="243"/>
      <c r="I16" s="326"/>
      <c r="AT16" s="175"/>
    </row>
    <row r="17" spans="1:46" ht="6.75" customHeight="1" x14ac:dyDescent="0.2">
      <c r="AT17" s="175"/>
    </row>
    <row r="18" spans="1:46" ht="18.75" customHeight="1" x14ac:dyDescent="0.2">
      <c r="A18" s="175"/>
      <c r="B18" s="510"/>
      <c r="C18" s="511"/>
      <c r="D18" s="512"/>
      <c r="E18" s="661" t="s">
        <v>258</v>
      </c>
      <c r="F18" s="471" t="s">
        <v>49</v>
      </c>
      <c r="H18" s="526" t="s">
        <v>259</v>
      </c>
      <c r="I18" s="527"/>
      <c r="Q18" s="219"/>
      <c r="R18" s="219"/>
      <c r="S18" s="219"/>
      <c r="T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175"/>
      <c r="AT18" s="175"/>
    </row>
    <row r="19" spans="1:46" ht="22.5" customHeight="1" x14ac:dyDescent="0.2">
      <c r="A19" s="175"/>
      <c r="B19" s="628" t="s">
        <v>130</v>
      </c>
      <c r="C19" s="627" t="s">
        <v>131</v>
      </c>
      <c r="D19" s="629" t="s">
        <v>229</v>
      </c>
      <c r="E19" s="662"/>
      <c r="F19" s="471"/>
      <c r="H19" s="526" t="s">
        <v>269</v>
      </c>
      <c r="I19" s="527"/>
      <c r="Q19" s="219"/>
      <c r="R19" s="219"/>
      <c r="S19" s="219"/>
      <c r="T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175"/>
      <c r="AT19" s="175"/>
    </row>
    <row r="20" spans="1:46" x14ac:dyDescent="0.2">
      <c r="A20" s="175"/>
      <c r="B20" s="515"/>
      <c r="C20" s="516"/>
      <c r="D20" s="176"/>
      <c r="E20" s="663"/>
      <c r="F20" s="241"/>
      <c r="H20" s="524" t="s">
        <v>197</v>
      </c>
      <c r="I20" s="652" t="s">
        <v>199</v>
      </c>
      <c r="Q20" s="219"/>
      <c r="R20" s="219"/>
      <c r="S20" s="219"/>
      <c r="T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175"/>
      <c r="AT20" s="175"/>
    </row>
    <row r="21" spans="1:46" ht="5.25" customHeight="1" x14ac:dyDescent="0.2">
      <c r="A21" s="175"/>
      <c r="B21" s="517"/>
      <c r="C21" s="518"/>
      <c r="D21" s="249"/>
      <c r="E21" s="520"/>
      <c r="F21" s="172"/>
      <c r="H21" s="519"/>
      <c r="I21" s="525"/>
      <c r="Q21" s="219"/>
      <c r="R21" s="219"/>
      <c r="S21" s="219"/>
      <c r="T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175"/>
      <c r="AT21" s="175"/>
    </row>
    <row r="22" spans="1:46" x14ac:dyDescent="0.2">
      <c r="A22" s="175"/>
      <c r="B22" s="521"/>
      <c r="C22" s="522" t="s">
        <v>129</v>
      </c>
      <c r="D22" s="193"/>
      <c r="E22" s="523">
        <f>SUM(E23:E262)</f>
        <v>2772991807.3199854</v>
      </c>
      <c r="F22" s="320"/>
      <c r="H22" s="523">
        <f>SUM(H23:H262)</f>
        <v>2772991807.3199854</v>
      </c>
      <c r="I22" s="523">
        <f>I262</f>
        <v>2772991807.3199854</v>
      </c>
      <c r="Q22" s="219"/>
      <c r="R22" s="219"/>
      <c r="S22" s="219"/>
      <c r="T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175"/>
      <c r="AT22" s="175"/>
    </row>
    <row r="23" spans="1:46" x14ac:dyDescent="0.2">
      <c r="A23" s="175"/>
      <c r="B23" s="513">
        <v>1</v>
      </c>
      <c r="C23" s="252">
        <v>1</v>
      </c>
      <c r="D23" s="253" t="s">
        <v>232</v>
      </c>
      <c r="E23" s="265">
        <v>0</v>
      </c>
      <c r="F23" s="219"/>
      <c r="H23" s="264">
        <f t="shared" ref="H23:H86" si="2">E23*(1-$E$9)</f>
        <v>0</v>
      </c>
      <c r="I23" s="264">
        <f>H23</f>
        <v>0</v>
      </c>
      <c r="K23"/>
      <c r="Q23" s="219"/>
      <c r="R23" s="219"/>
      <c r="S23" s="219"/>
      <c r="T23" s="219"/>
      <c r="U23" s="242"/>
      <c r="V23" s="175"/>
      <c r="W23" s="175"/>
      <c r="X23" s="175"/>
      <c r="Y23" s="175"/>
      <c r="Z23" s="175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175"/>
      <c r="AT23" s="175"/>
    </row>
    <row r="24" spans="1:46" x14ac:dyDescent="0.2">
      <c r="A24" s="175"/>
      <c r="B24" s="161">
        <v>1</v>
      </c>
      <c r="C24" s="255">
        <f>C23+1</f>
        <v>2</v>
      </c>
      <c r="D24" s="253" t="s">
        <v>232</v>
      </c>
      <c r="E24" s="265">
        <v>0</v>
      </c>
      <c r="F24" s="219"/>
      <c r="H24" s="265">
        <f t="shared" si="2"/>
        <v>0</v>
      </c>
      <c r="I24" s="265">
        <f>(I23+H24)</f>
        <v>0</v>
      </c>
      <c r="K24"/>
      <c r="Q24" s="219"/>
      <c r="R24" s="219"/>
      <c r="S24" s="219"/>
      <c r="T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175"/>
      <c r="AT24" s="175"/>
    </row>
    <row r="25" spans="1:46" s="175" customFormat="1" x14ac:dyDescent="0.2">
      <c r="B25" s="161">
        <v>1</v>
      </c>
      <c r="C25" s="255">
        <f t="shared" ref="C25:C88" si="3">C24+1</f>
        <v>3</v>
      </c>
      <c r="D25" s="253" t="s">
        <v>232</v>
      </c>
      <c r="E25" s="265">
        <v>0</v>
      </c>
      <c r="F25" s="219"/>
      <c r="H25" s="265">
        <f t="shared" si="2"/>
        <v>0</v>
      </c>
      <c r="I25" s="265">
        <f t="shared" ref="I25:I88" si="4">(I24+H25)</f>
        <v>0</v>
      </c>
      <c r="K25"/>
      <c r="Q25" s="219"/>
      <c r="R25" s="219"/>
      <c r="S25" s="219"/>
      <c r="T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</row>
    <row r="26" spans="1:46" s="175" customFormat="1" x14ac:dyDescent="0.2">
      <c r="B26" s="161">
        <v>1</v>
      </c>
      <c r="C26" s="255">
        <f t="shared" si="3"/>
        <v>4</v>
      </c>
      <c r="D26" s="253" t="s">
        <v>232</v>
      </c>
      <c r="E26" s="265">
        <v>0</v>
      </c>
      <c r="F26" s="219"/>
      <c r="H26" s="265">
        <f t="shared" si="2"/>
        <v>0</v>
      </c>
      <c r="I26" s="265">
        <f t="shared" si="4"/>
        <v>0</v>
      </c>
      <c r="K26"/>
      <c r="Q26" s="219"/>
      <c r="R26" s="219"/>
      <c r="S26" s="219"/>
      <c r="T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</row>
    <row r="27" spans="1:46" s="175" customFormat="1" x14ac:dyDescent="0.2">
      <c r="B27" s="161">
        <v>1</v>
      </c>
      <c r="C27" s="255">
        <f t="shared" si="3"/>
        <v>5</v>
      </c>
      <c r="D27" s="253" t="s">
        <v>232</v>
      </c>
      <c r="E27" s="265">
        <v>0</v>
      </c>
      <c r="F27" s="219"/>
      <c r="H27" s="265">
        <f t="shared" si="2"/>
        <v>0</v>
      </c>
      <c r="I27" s="265">
        <f t="shared" si="4"/>
        <v>0</v>
      </c>
      <c r="K27"/>
      <c r="Q27" s="219"/>
      <c r="R27" s="219"/>
      <c r="S27" s="219"/>
      <c r="T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</row>
    <row r="28" spans="1:46" s="175" customFormat="1" x14ac:dyDescent="0.2">
      <c r="B28" s="161">
        <v>1</v>
      </c>
      <c r="C28" s="255">
        <f t="shared" si="3"/>
        <v>6</v>
      </c>
      <c r="D28" s="253" t="s">
        <v>232</v>
      </c>
      <c r="E28" s="265">
        <v>0</v>
      </c>
      <c r="F28" s="219"/>
      <c r="H28" s="265">
        <f t="shared" si="2"/>
        <v>0</v>
      </c>
      <c r="I28" s="265">
        <f t="shared" si="4"/>
        <v>0</v>
      </c>
      <c r="K28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</row>
    <row r="29" spans="1:46" s="175" customFormat="1" x14ac:dyDescent="0.2">
      <c r="A29" s="170"/>
      <c r="B29" s="161">
        <v>1</v>
      </c>
      <c r="C29" s="255">
        <f t="shared" si="3"/>
        <v>7</v>
      </c>
      <c r="D29" s="253" t="s">
        <v>232</v>
      </c>
      <c r="E29" s="265">
        <v>0</v>
      </c>
      <c r="F29" s="219"/>
      <c r="H29" s="265">
        <f t="shared" si="2"/>
        <v>0</v>
      </c>
      <c r="I29" s="265">
        <f t="shared" si="4"/>
        <v>0</v>
      </c>
      <c r="K29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219"/>
      <c r="AK29" s="219"/>
      <c r="AL29" s="219"/>
      <c r="AM29" s="219"/>
      <c r="AN29" s="219"/>
      <c r="AO29" s="219"/>
      <c r="AP29" s="219"/>
      <c r="AQ29" s="219"/>
      <c r="AR29" s="219"/>
    </row>
    <row r="30" spans="1:46" s="175" customFormat="1" x14ac:dyDescent="0.2">
      <c r="B30" s="161">
        <v>1</v>
      </c>
      <c r="C30" s="255">
        <f t="shared" si="3"/>
        <v>8</v>
      </c>
      <c r="D30" s="253" t="s">
        <v>232</v>
      </c>
      <c r="E30" s="265">
        <v>0</v>
      </c>
      <c r="F30" s="219"/>
      <c r="H30" s="265">
        <f t="shared" si="2"/>
        <v>0</v>
      </c>
      <c r="I30" s="265">
        <f t="shared" si="4"/>
        <v>0</v>
      </c>
      <c r="K30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219"/>
      <c r="AK30" s="219"/>
      <c r="AL30" s="219"/>
      <c r="AM30" s="219"/>
      <c r="AN30" s="219"/>
      <c r="AO30" s="219"/>
      <c r="AP30" s="219"/>
      <c r="AQ30" s="219"/>
      <c r="AR30" s="219"/>
    </row>
    <row r="31" spans="1:46" s="175" customFormat="1" x14ac:dyDescent="0.2">
      <c r="B31" s="161">
        <v>1</v>
      </c>
      <c r="C31" s="255">
        <f t="shared" si="3"/>
        <v>9</v>
      </c>
      <c r="D31" s="253" t="s">
        <v>232</v>
      </c>
      <c r="E31" s="265">
        <v>0</v>
      </c>
      <c r="F31" s="219"/>
      <c r="H31" s="265">
        <f t="shared" si="2"/>
        <v>0</v>
      </c>
      <c r="I31" s="265">
        <f t="shared" si="4"/>
        <v>0</v>
      </c>
      <c r="K31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219"/>
      <c r="AK31" s="219"/>
      <c r="AL31" s="219"/>
      <c r="AM31" s="219"/>
      <c r="AN31" s="219"/>
      <c r="AO31" s="219"/>
      <c r="AP31" s="219"/>
      <c r="AQ31" s="219"/>
      <c r="AR31" s="219"/>
    </row>
    <row r="32" spans="1:46" s="175" customFormat="1" x14ac:dyDescent="0.2">
      <c r="A32" s="181"/>
      <c r="B32" s="161">
        <v>1</v>
      </c>
      <c r="C32" s="255">
        <f t="shared" si="3"/>
        <v>10</v>
      </c>
      <c r="D32" s="253" t="s">
        <v>232</v>
      </c>
      <c r="E32" s="265">
        <v>0</v>
      </c>
      <c r="F32" s="219"/>
      <c r="H32" s="265">
        <f t="shared" si="2"/>
        <v>0</v>
      </c>
      <c r="I32" s="265">
        <f t="shared" si="4"/>
        <v>0</v>
      </c>
      <c r="K32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219"/>
      <c r="AK32" s="219"/>
      <c r="AL32" s="219"/>
      <c r="AM32" s="219"/>
      <c r="AN32" s="219"/>
      <c r="AO32" s="219"/>
      <c r="AP32" s="219"/>
      <c r="AQ32" s="219"/>
      <c r="AR32" s="219"/>
    </row>
    <row r="33" spans="1:44" s="175" customFormat="1" x14ac:dyDescent="0.2">
      <c r="A33" s="181"/>
      <c r="B33" s="161">
        <v>1</v>
      </c>
      <c r="C33" s="255">
        <f t="shared" si="3"/>
        <v>11</v>
      </c>
      <c r="D33" s="253" t="s">
        <v>232</v>
      </c>
      <c r="E33" s="265">
        <v>0</v>
      </c>
      <c r="F33" s="219"/>
      <c r="H33" s="265">
        <f t="shared" si="2"/>
        <v>0</v>
      </c>
      <c r="I33" s="265">
        <f t="shared" si="4"/>
        <v>0</v>
      </c>
      <c r="K33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189"/>
      <c r="AJ33" s="219"/>
      <c r="AK33" s="219"/>
      <c r="AL33" s="219"/>
      <c r="AM33" s="219"/>
      <c r="AN33" s="219"/>
      <c r="AO33" s="219"/>
      <c r="AP33" s="219"/>
      <c r="AQ33" s="219"/>
      <c r="AR33" s="219"/>
    </row>
    <row r="34" spans="1:44" s="175" customFormat="1" x14ac:dyDescent="0.2">
      <c r="A34" s="181"/>
      <c r="B34" s="161">
        <v>1</v>
      </c>
      <c r="C34" s="255">
        <f t="shared" si="3"/>
        <v>12</v>
      </c>
      <c r="D34" s="219" t="s">
        <v>232</v>
      </c>
      <c r="E34" s="265">
        <v>0</v>
      </c>
      <c r="F34" s="219"/>
      <c r="H34" s="265">
        <f t="shared" si="2"/>
        <v>0</v>
      </c>
      <c r="I34" s="265">
        <f t="shared" si="4"/>
        <v>0</v>
      </c>
      <c r="K34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219"/>
      <c r="AK34" s="219"/>
      <c r="AL34" s="219"/>
      <c r="AM34" s="219"/>
      <c r="AN34" s="219"/>
      <c r="AO34" s="219"/>
      <c r="AP34" s="219"/>
      <c r="AQ34" s="219"/>
      <c r="AR34" s="219"/>
    </row>
    <row r="35" spans="1:44" s="175" customFormat="1" x14ac:dyDescent="0.2">
      <c r="A35" s="181"/>
      <c r="B35" s="161">
        <v>2</v>
      </c>
      <c r="C35" s="255">
        <f t="shared" si="3"/>
        <v>13</v>
      </c>
      <c r="D35" s="219" t="s">
        <v>232</v>
      </c>
      <c r="E35" s="265">
        <v>0</v>
      </c>
      <c r="F35" s="219"/>
      <c r="H35" s="265">
        <f t="shared" si="2"/>
        <v>0</v>
      </c>
      <c r="I35" s="265">
        <f t="shared" si="4"/>
        <v>0</v>
      </c>
      <c r="K35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89"/>
      <c r="AJ35" s="219"/>
      <c r="AK35" s="219"/>
      <c r="AL35" s="219"/>
      <c r="AM35" s="219"/>
      <c r="AN35" s="219"/>
      <c r="AO35" s="219"/>
      <c r="AP35" s="219"/>
      <c r="AQ35" s="219"/>
      <c r="AR35" s="219"/>
    </row>
    <row r="36" spans="1:44" s="175" customFormat="1" x14ac:dyDescent="0.2">
      <c r="A36" s="181"/>
      <c r="B36" s="161">
        <v>2</v>
      </c>
      <c r="C36" s="255">
        <f t="shared" si="3"/>
        <v>14</v>
      </c>
      <c r="D36" s="219" t="s">
        <v>232</v>
      </c>
      <c r="E36" s="265">
        <v>0</v>
      </c>
      <c r="F36" s="219"/>
      <c r="H36" s="265">
        <f t="shared" si="2"/>
        <v>0</v>
      </c>
      <c r="I36" s="265">
        <f t="shared" si="4"/>
        <v>0</v>
      </c>
      <c r="K36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219"/>
      <c r="AK36" s="219"/>
      <c r="AL36" s="219"/>
      <c r="AM36" s="219"/>
      <c r="AN36" s="219"/>
      <c r="AO36" s="219"/>
      <c r="AP36" s="219"/>
      <c r="AQ36" s="219"/>
      <c r="AR36" s="219"/>
    </row>
    <row r="37" spans="1:44" s="175" customFormat="1" x14ac:dyDescent="0.2">
      <c r="A37" s="181"/>
      <c r="B37" s="161">
        <v>2</v>
      </c>
      <c r="C37" s="255">
        <f t="shared" si="3"/>
        <v>15</v>
      </c>
      <c r="D37" s="219" t="s">
        <v>232</v>
      </c>
      <c r="E37" s="265">
        <v>0</v>
      </c>
      <c r="F37" s="219"/>
      <c r="H37" s="265">
        <f t="shared" si="2"/>
        <v>0</v>
      </c>
      <c r="I37" s="265">
        <f t="shared" si="4"/>
        <v>0</v>
      </c>
      <c r="K37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219"/>
      <c r="AK37" s="219"/>
      <c r="AL37" s="219"/>
      <c r="AM37" s="219"/>
      <c r="AN37" s="219"/>
      <c r="AO37" s="219"/>
      <c r="AP37" s="219"/>
      <c r="AQ37" s="219"/>
      <c r="AR37" s="219"/>
    </row>
    <row r="38" spans="1:44" s="175" customFormat="1" x14ac:dyDescent="0.2">
      <c r="A38" s="181"/>
      <c r="B38" s="161">
        <v>2</v>
      </c>
      <c r="C38" s="255">
        <f t="shared" si="3"/>
        <v>16</v>
      </c>
      <c r="D38" s="219" t="s">
        <v>232</v>
      </c>
      <c r="E38" s="265">
        <v>0</v>
      </c>
      <c r="F38" s="219"/>
      <c r="H38" s="265">
        <f t="shared" si="2"/>
        <v>0</v>
      </c>
      <c r="I38" s="265">
        <f t="shared" si="4"/>
        <v>0</v>
      </c>
      <c r="K38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172"/>
      <c r="AJ38" s="219"/>
      <c r="AK38" s="219"/>
      <c r="AL38" s="219"/>
      <c r="AM38" s="219"/>
      <c r="AN38" s="219"/>
      <c r="AO38" s="219"/>
      <c r="AP38" s="219"/>
      <c r="AQ38" s="219"/>
      <c r="AR38" s="219"/>
    </row>
    <row r="39" spans="1:44" s="175" customFormat="1" x14ac:dyDescent="0.2">
      <c r="A39" s="181"/>
      <c r="B39" s="161">
        <v>2</v>
      </c>
      <c r="C39" s="255">
        <f t="shared" si="3"/>
        <v>17</v>
      </c>
      <c r="D39" s="219" t="s">
        <v>232</v>
      </c>
      <c r="E39" s="265">
        <v>0</v>
      </c>
      <c r="F39" s="219"/>
      <c r="H39" s="265">
        <f t="shared" si="2"/>
        <v>0</v>
      </c>
      <c r="I39" s="265">
        <f t="shared" si="4"/>
        <v>0</v>
      </c>
      <c r="K39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89"/>
      <c r="AJ39" s="219"/>
      <c r="AK39" s="219"/>
      <c r="AL39" s="219"/>
      <c r="AM39" s="219"/>
      <c r="AN39" s="219"/>
      <c r="AO39" s="219"/>
      <c r="AP39" s="219"/>
      <c r="AQ39" s="219"/>
      <c r="AR39" s="219"/>
    </row>
    <row r="40" spans="1:44" s="175" customFormat="1" x14ac:dyDescent="0.2">
      <c r="A40" s="181"/>
      <c r="B40" s="161">
        <v>2</v>
      </c>
      <c r="C40" s="255">
        <f t="shared" si="3"/>
        <v>18</v>
      </c>
      <c r="D40" s="219" t="s">
        <v>232</v>
      </c>
      <c r="E40" s="265">
        <v>0</v>
      </c>
      <c r="F40" s="219"/>
      <c r="H40" s="265">
        <f t="shared" si="2"/>
        <v>0</v>
      </c>
      <c r="I40" s="265">
        <f t="shared" si="4"/>
        <v>0</v>
      </c>
      <c r="K40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189"/>
      <c r="AJ40" s="219"/>
      <c r="AK40" s="219"/>
      <c r="AL40" s="219"/>
      <c r="AM40" s="219"/>
      <c r="AN40" s="219"/>
      <c r="AO40" s="219"/>
      <c r="AP40" s="219"/>
      <c r="AQ40" s="219"/>
      <c r="AR40" s="219"/>
    </row>
    <row r="41" spans="1:44" s="175" customFormat="1" x14ac:dyDescent="0.2">
      <c r="A41" s="181"/>
      <c r="B41" s="161">
        <v>2</v>
      </c>
      <c r="C41" s="255">
        <f t="shared" si="3"/>
        <v>19</v>
      </c>
      <c r="D41" s="219" t="s">
        <v>254</v>
      </c>
      <c r="E41" s="265">
        <v>3187346.9</v>
      </c>
      <c r="F41" s="219"/>
      <c r="H41" s="265">
        <f t="shared" si="2"/>
        <v>3187346.9</v>
      </c>
      <c r="I41" s="265">
        <f t="shared" si="4"/>
        <v>3187346.9</v>
      </c>
      <c r="K41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219"/>
      <c r="AK41" s="219"/>
      <c r="AL41" s="219"/>
      <c r="AM41" s="219"/>
      <c r="AN41" s="219"/>
      <c r="AO41" s="219"/>
      <c r="AP41" s="219"/>
      <c r="AQ41" s="219"/>
      <c r="AR41" s="219"/>
    </row>
    <row r="42" spans="1:44" s="175" customFormat="1" x14ac:dyDescent="0.2">
      <c r="A42" s="181"/>
      <c r="B42" s="161">
        <v>2</v>
      </c>
      <c r="C42" s="255">
        <f t="shared" si="3"/>
        <v>20</v>
      </c>
      <c r="D42" s="219" t="s">
        <v>254</v>
      </c>
      <c r="E42" s="265">
        <v>3187346.9</v>
      </c>
      <c r="F42" s="219"/>
      <c r="H42" s="265">
        <f t="shared" si="2"/>
        <v>3187346.9</v>
      </c>
      <c r="I42" s="265">
        <f t="shared" si="4"/>
        <v>6374693.7999999998</v>
      </c>
      <c r="K42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89"/>
      <c r="AJ42" s="219"/>
      <c r="AK42" s="219"/>
      <c r="AL42" s="219"/>
      <c r="AM42" s="219"/>
      <c r="AN42" s="219"/>
      <c r="AO42" s="219"/>
      <c r="AP42" s="219"/>
      <c r="AQ42" s="219"/>
      <c r="AR42" s="219"/>
    </row>
    <row r="43" spans="1:44" s="175" customFormat="1" x14ac:dyDescent="0.2">
      <c r="A43" s="181"/>
      <c r="B43" s="161">
        <v>2</v>
      </c>
      <c r="C43" s="255">
        <f t="shared" si="3"/>
        <v>21</v>
      </c>
      <c r="D43" s="219" t="s">
        <v>254</v>
      </c>
      <c r="E43" s="265">
        <v>3187346.9</v>
      </c>
      <c r="F43" s="219"/>
      <c r="H43" s="265">
        <f t="shared" si="2"/>
        <v>3187346.9</v>
      </c>
      <c r="I43" s="265">
        <f t="shared" si="4"/>
        <v>9562040.6999999993</v>
      </c>
      <c r="K43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219"/>
      <c r="AK43" s="219"/>
      <c r="AL43" s="219"/>
      <c r="AM43" s="219"/>
      <c r="AN43" s="219"/>
      <c r="AO43" s="219"/>
      <c r="AP43" s="219"/>
      <c r="AQ43" s="219"/>
      <c r="AR43" s="219"/>
    </row>
    <row r="44" spans="1:44" s="175" customFormat="1" x14ac:dyDescent="0.2">
      <c r="A44" s="181"/>
      <c r="B44" s="161">
        <v>2</v>
      </c>
      <c r="C44" s="255">
        <f t="shared" si="3"/>
        <v>22</v>
      </c>
      <c r="D44" s="219" t="s">
        <v>254</v>
      </c>
      <c r="E44" s="265">
        <v>3187346.9</v>
      </c>
      <c r="F44" s="219"/>
      <c r="H44" s="265">
        <f t="shared" si="2"/>
        <v>3187346.9</v>
      </c>
      <c r="I44" s="265">
        <f t="shared" si="4"/>
        <v>12749387.6</v>
      </c>
      <c r="K44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219"/>
      <c r="AK44" s="219"/>
      <c r="AL44" s="219"/>
      <c r="AM44" s="219"/>
      <c r="AN44" s="219"/>
      <c r="AO44" s="219"/>
      <c r="AP44" s="219"/>
      <c r="AQ44" s="219"/>
      <c r="AR44" s="219"/>
    </row>
    <row r="45" spans="1:44" s="175" customFormat="1" x14ac:dyDescent="0.2">
      <c r="A45" s="181"/>
      <c r="B45" s="161">
        <v>2</v>
      </c>
      <c r="C45" s="255">
        <f t="shared" si="3"/>
        <v>23</v>
      </c>
      <c r="D45" s="219" t="s">
        <v>254</v>
      </c>
      <c r="E45" s="265">
        <v>3187346.9</v>
      </c>
      <c r="F45" s="219"/>
      <c r="H45" s="265">
        <f t="shared" si="2"/>
        <v>3187346.9</v>
      </c>
      <c r="I45" s="265">
        <f t="shared" si="4"/>
        <v>15936734.5</v>
      </c>
      <c r="K45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172"/>
      <c r="AJ45" s="219"/>
      <c r="AK45" s="219"/>
      <c r="AL45" s="219"/>
      <c r="AM45" s="219"/>
      <c r="AN45" s="219"/>
      <c r="AO45" s="219"/>
      <c r="AP45" s="219"/>
      <c r="AQ45" s="219"/>
      <c r="AR45" s="219"/>
    </row>
    <row r="46" spans="1:44" s="175" customFormat="1" x14ac:dyDescent="0.2">
      <c r="A46" s="181"/>
      <c r="B46" s="161">
        <v>2</v>
      </c>
      <c r="C46" s="255">
        <f t="shared" si="3"/>
        <v>24</v>
      </c>
      <c r="D46" s="219" t="s">
        <v>254</v>
      </c>
      <c r="E46" s="265">
        <v>3187346.9</v>
      </c>
      <c r="F46" s="219"/>
      <c r="H46" s="265">
        <f t="shared" si="2"/>
        <v>3187346.9</v>
      </c>
      <c r="I46" s="265">
        <f t="shared" si="4"/>
        <v>19124081.399999999</v>
      </c>
      <c r="K46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89"/>
      <c r="AJ46" s="219"/>
      <c r="AK46" s="219"/>
      <c r="AL46" s="219"/>
      <c r="AM46" s="219"/>
      <c r="AN46" s="219"/>
      <c r="AO46" s="219"/>
      <c r="AP46" s="219"/>
      <c r="AQ46" s="219"/>
      <c r="AR46" s="219"/>
    </row>
    <row r="47" spans="1:44" s="175" customFormat="1" x14ac:dyDescent="0.2">
      <c r="A47" s="181"/>
      <c r="B47" s="161">
        <v>3</v>
      </c>
      <c r="C47" s="255">
        <f t="shared" si="3"/>
        <v>25</v>
      </c>
      <c r="D47" s="219" t="s">
        <v>233</v>
      </c>
      <c r="E47" s="265">
        <v>12749387.619999999</v>
      </c>
      <c r="F47" s="219"/>
      <c r="H47" s="265">
        <f t="shared" si="2"/>
        <v>12749387.619999999</v>
      </c>
      <c r="I47" s="265">
        <f t="shared" si="4"/>
        <v>31873469.019999996</v>
      </c>
      <c r="K47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189"/>
      <c r="AJ47" s="219"/>
      <c r="AK47" s="219"/>
      <c r="AL47" s="219"/>
      <c r="AM47" s="219"/>
      <c r="AN47" s="219"/>
      <c r="AO47" s="219"/>
      <c r="AP47" s="219"/>
      <c r="AQ47" s="219"/>
      <c r="AR47" s="219"/>
    </row>
    <row r="48" spans="1:44" s="175" customFormat="1" x14ac:dyDescent="0.2">
      <c r="A48" s="181"/>
      <c r="B48" s="161">
        <v>3</v>
      </c>
      <c r="C48" s="255">
        <f t="shared" si="3"/>
        <v>26</v>
      </c>
      <c r="D48" s="219" t="s">
        <v>233</v>
      </c>
      <c r="E48" s="265">
        <v>12749387.619999999</v>
      </c>
      <c r="F48" s="219"/>
      <c r="H48" s="265">
        <f t="shared" si="2"/>
        <v>12749387.619999999</v>
      </c>
      <c r="I48" s="265">
        <f t="shared" si="4"/>
        <v>44622856.639999993</v>
      </c>
      <c r="K48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219"/>
      <c r="AK48" s="219"/>
      <c r="AL48" s="219"/>
      <c r="AM48" s="219"/>
      <c r="AN48" s="219"/>
      <c r="AO48" s="219"/>
      <c r="AP48" s="219"/>
      <c r="AQ48" s="219"/>
      <c r="AR48" s="219"/>
    </row>
    <row r="49" spans="1:44" s="175" customFormat="1" x14ac:dyDescent="0.2">
      <c r="A49" s="181"/>
      <c r="B49" s="161">
        <v>3</v>
      </c>
      <c r="C49" s="255">
        <f t="shared" si="3"/>
        <v>27</v>
      </c>
      <c r="D49" s="219" t="s">
        <v>233</v>
      </c>
      <c r="E49" s="265">
        <v>12749387.619999999</v>
      </c>
      <c r="F49" s="219"/>
      <c r="H49" s="265">
        <f t="shared" si="2"/>
        <v>12749387.619999999</v>
      </c>
      <c r="I49" s="265">
        <f t="shared" si="4"/>
        <v>57372244.25999999</v>
      </c>
      <c r="K49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89"/>
      <c r="AJ49" s="219"/>
      <c r="AK49" s="219"/>
      <c r="AL49" s="219"/>
      <c r="AM49" s="219"/>
      <c r="AN49" s="219"/>
      <c r="AO49" s="219"/>
      <c r="AP49" s="219"/>
      <c r="AQ49" s="219"/>
      <c r="AR49" s="219"/>
    </row>
    <row r="50" spans="1:44" s="175" customFormat="1" x14ac:dyDescent="0.2">
      <c r="A50" s="181"/>
      <c r="B50" s="161">
        <v>3</v>
      </c>
      <c r="C50" s="255">
        <f t="shared" si="3"/>
        <v>28</v>
      </c>
      <c r="D50" s="219" t="s">
        <v>233</v>
      </c>
      <c r="E50" s="265">
        <v>12749387.619999999</v>
      </c>
      <c r="F50" s="219"/>
      <c r="H50" s="265">
        <f t="shared" si="2"/>
        <v>12749387.619999999</v>
      </c>
      <c r="I50" s="265">
        <f t="shared" si="4"/>
        <v>70121631.879999995</v>
      </c>
      <c r="K50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219"/>
      <c r="AK50" s="219"/>
      <c r="AL50" s="219"/>
      <c r="AM50" s="219"/>
      <c r="AN50" s="219"/>
      <c r="AO50" s="219"/>
      <c r="AP50" s="219"/>
      <c r="AQ50" s="219"/>
      <c r="AR50" s="219"/>
    </row>
    <row r="51" spans="1:44" s="175" customFormat="1" x14ac:dyDescent="0.2">
      <c r="A51" s="181"/>
      <c r="B51" s="161">
        <v>3</v>
      </c>
      <c r="C51" s="255">
        <f t="shared" si="3"/>
        <v>29</v>
      </c>
      <c r="D51" s="219" t="s">
        <v>233</v>
      </c>
      <c r="E51" s="265">
        <v>12749387.619999999</v>
      </c>
      <c r="F51" s="219"/>
      <c r="H51" s="265">
        <f t="shared" si="2"/>
        <v>12749387.619999999</v>
      </c>
      <c r="I51" s="265">
        <f t="shared" si="4"/>
        <v>82871019.5</v>
      </c>
      <c r="K5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153"/>
      <c r="AJ51" s="219"/>
      <c r="AK51" s="219"/>
      <c r="AL51" s="219"/>
      <c r="AM51" s="219"/>
      <c r="AN51" s="219"/>
      <c r="AO51" s="219"/>
      <c r="AP51" s="219"/>
      <c r="AQ51" s="219"/>
      <c r="AR51" s="219"/>
    </row>
    <row r="52" spans="1:44" s="175" customFormat="1" x14ac:dyDescent="0.2">
      <c r="A52" s="181"/>
      <c r="B52" s="161">
        <v>3</v>
      </c>
      <c r="C52" s="255">
        <f t="shared" si="3"/>
        <v>30</v>
      </c>
      <c r="D52" s="219" t="s">
        <v>233</v>
      </c>
      <c r="E52" s="265">
        <v>12749387.619999999</v>
      </c>
      <c r="F52" s="219"/>
      <c r="H52" s="265">
        <f t="shared" si="2"/>
        <v>12749387.619999999</v>
      </c>
      <c r="I52" s="265">
        <f t="shared" si="4"/>
        <v>95620407.120000005</v>
      </c>
      <c r="K52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153"/>
      <c r="AJ52" s="219"/>
      <c r="AK52" s="219"/>
      <c r="AL52" s="219"/>
      <c r="AM52" s="219"/>
      <c r="AN52" s="219"/>
      <c r="AO52" s="219"/>
      <c r="AP52" s="219"/>
      <c r="AQ52" s="219"/>
      <c r="AR52" s="219"/>
    </row>
    <row r="53" spans="1:44" s="175" customFormat="1" x14ac:dyDescent="0.2">
      <c r="A53" s="170"/>
      <c r="B53" s="161">
        <v>3</v>
      </c>
      <c r="C53" s="255">
        <f t="shared" si="3"/>
        <v>31</v>
      </c>
      <c r="D53" s="219" t="s">
        <v>233</v>
      </c>
      <c r="E53" s="265">
        <v>12749387.619999999</v>
      </c>
      <c r="F53" s="219"/>
      <c r="H53" s="265">
        <f t="shared" si="2"/>
        <v>12749387.619999999</v>
      </c>
      <c r="I53" s="265">
        <f t="shared" si="4"/>
        <v>108369794.74000001</v>
      </c>
      <c r="K53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219"/>
      <c r="AK53" s="219"/>
      <c r="AL53" s="219"/>
      <c r="AM53" s="219"/>
      <c r="AN53" s="219"/>
      <c r="AO53" s="219"/>
      <c r="AP53" s="219"/>
      <c r="AQ53" s="219"/>
      <c r="AR53" s="219"/>
    </row>
    <row r="54" spans="1:44" s="175" customFormat="1" x14ac:dyDescent="0.2">
      <c r="A54" s="181"/>
      <c r="B54" s="161">
        <v>3</v>
      </c>
      <c r="C54" s="255">
        <f t="shared" si="3"/>
        <v>32</v>
      </c>
      <c r="D54" s="219" t="s">
        <v>233</v>
      </c>
      <c r="E54" s="265">
        <v>12749387.619999999</v>
      </c>
      <c r="F54" s="219"/>
      <c r="H54" s="265">
        <f t="shared" si="2"/>
        <v>12749387.619999999</v>
      </c>
      <c r="I54" s="265">
        <f t="shared" si="4"/>
        <v>121119182.36000001</v>
      </c>
      <c r="K54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219"/>
      <c r="AK54" s="219"/>
      <c r="AL54" s="219"/>
      <c r="AM54" s="219"/>
      <c r="AN54" s="219"/>
      <c r="AO54" s="219"/>
      <c r="AP54" s="219"/>
      <c r="AQ54" s="219"/>
      <c r="AR54" s="219"/>
    </row>
    <row r="55" spans="1:44" s="175" customFormat="1" x14ac:dyDescent="0.2">
      <c r="A55" s="181"/>
      <c r="B55" s="161">
        <v>3</v>
      </c>
      <c r="C55" s="255">
        <f t="shared" si="3"/>
        <v>33</v>
      </c>
      <c r="D55" s="219" t="s">
        <v>233</v>
      </c>
      <c r="E55" s="265">
        <v>12749387.619999999</v>
      </c>
      <c r="F55" s="219"/>
      <c r="H55" s="265">
        <f t="shared" si="2"/>
        <v>12749387.619999999</v>
      </c>
      <c r="I55" s="265">
        <f t="shared" si="4"/>
        <v>133868569.98000002</v>
      </c>
      <c r="K55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219"/>
      <c r="AK55" s="219"/>
      <c r="AL55" s="219"/>
      <c r="AM55" s="219"/>
      <c r="AN55" s="219"/>
      <c r="AO55" s="219"/>
      <c r="AP55" s="219"/>
      <c r="AQ55" s="219"/>
      <c r="AR55" s="219"/>
    </row>
    <row r="56" spans="1:44" s="175" customFormat="1" x14ac:dyDescent="0.2">
      <c r="A56" s="181"/>
      <c r="B56" s="161">
        <v>3</v>
      </c>
      <c r="C56" s="255">
        <f t="shared" si="3"/>
        <v>34</v>
      </c>
      <c r="D56" s="219" t="s">
        <v>233</v>
      </c>
      <c r="E56" s="265">
        <v>12749387.619999999</v>
      </c>
      <c r="F56" s="219"/>
      <c r="H56" s="265">
        <f t="shared" si="2"/>
        <v>12749387.619999999</v>
      </c>
      <c r="I56" s="265">
        <f t="shared" si="4"/>
        <v>146617957.60000002</v>
      </c>
      <c r="K5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177"/>
      <c r="AJ56" s="219"/>
      <c r="AK56" s="219"/>
      <c r="AL56" s="219"/>
      <c r="AM56" s="219"/>
      <c r="AN56" s="219"/>
      <c r="AO56" s="219"/>
      <c r="AP56" s="219"/>
      <c r="AQ56" s="219"/>
      <c r="AR56" s="219"/>
    </row>
    <row r="57" spans="1:44" s="175" customFormat="1" x14ac:dyDescent="0.2">
      <c r="A57" s="181"/>
      <c r="B57" s="161">
        <v>3</v>
      </c>
      <c r="C57" s="255">
        <f t="shared" si="3"/>
        <v>35</v>
      </c>
      <c r="D57" s="219" t="s">
        <v>233</v>
      </c>
      <c r="E57" s="265">
        <v>12749387.619999999</v>
      </c>
      <c r="F57" s="219"/>
      <c r="H57" s="265">
        <f t="shared" si="2"/>
        <v>12749387.619999999</v>
      </c>
      <c r="I57" s="265">
        <f t="shared" si="4"/>
        <v>159367345.22000003</v>
      </c>
      <c r="K57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172"/>
      <c r="AJ57" s="219"/>
      <c r="AK57" s="219"/>
      <c r="AL57" s="219"/>
      <c r="AM57" s="219"/>
      <c r="AN57" s="219"/>
      <c r="AO57" s="219"/>
      <c r="AP57" s="219"/>
      <c r="AQ57" s="219"/>
      <c r="AR57" s="219"/>
    </row>
    <row r="58" spans="1:44" s="175" customFormat="1" x14ac:dyDescent="0.2">
      <c r="A58" s="181"/>
      <c r="B58" s="161">
        <v>3</v>
      </c>
      <c r="C58" s="255">
        <f t="shared" si="3"/>
        <v>36</v>
      </c>
      <c r="D58" s="193" t="s">
        <v>233</v>
      </c>
      <c r="E58" s="501">
        <v>12749387.619999999</v>
      </c>
      <c r="F58" s="219"/>
      <c r="H58" s="501">
        <f t="shared" si="2"/>
        <v>12749387.619999999</v>
      </c>
      <c r="I58" s="501">
        <f t="shared" si="4"/>
        <v>172116732.84000003</v>
      </c>
      <c r="K58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224"/>
      <c r="AJ58" s="219"/>
      <c r="AK58" s="219"/>
      <c r="AL58" s="219"/>
      <c r="AM58" s="219"/>
      <c r="AN58" s="219"/>
      <c r="AO58" s="219"/>
      <c r="AP58" s="219"/>
      <c r="AQ58" s="219"/>
      <c r="AR58" s="219"/>
    </row>
    <row r="59" spans="1:44" s="175" customFormat="1" x14ac:dyDescent="0.2">
      <c r="A59" s="181"/>
      <c r="B59" s="513">
        <v>4</v>
      </c>
      <c r="C59" s="252">
        <f t="shared" si="3"/>
        <v>37</v>
      </c>
      <c r="D59" s="219" t="s">
        <v>233</v>
      </c>
      <c r="E59" s="265">
        <v>12749387.619999999</v>
      </c>
      <c r="F59" s="219"/>
      <c r="H59" s="265">
        <f t="shared" si="2"/>
        <v>12749387.619999999</v>
      </c>
      <c r="I59" s="265">
        <f t="shared" si="4"/>
        <v>184866120.46000004</v>
      </c>
      <c r="K59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224"/>
      <c r="AJ59" s="219"/>
      <c r="AK59" s="219"/>
      <c r="AL59" s="219"/>
      <c r="AM59" s="219"/>
      <c r="AN59" s="219"/>
      <c r="AO59" s="219"/>
      <c r="AP59" s="219"/>
      <c r="AQ59" s="219"/>
      <c r="AR59" s="219"/>
    </row>
    <row r="60" spans="1:44" s="175" customFormat="1" x14ac:dyDescent="0.2">
      <c r="A60" s="181"/>
      <c r="B60" s="161">
        <v>4</v>
      </c>
      <c r="C60" s="255">
        <f t="shared" si="3"/>
        <v>38</v>
      </c>
      <c r="D60" s="219" t="s">
        <v>233</v>
      </c>
      <c r="E60" s="265">
        <v>12749387.619999999</v>
      </c>
      <c r="F60" s="219"/>
      <c r="H60" s="265">
        <f t="shared" si="2"/>
        <v>12749387.619999999</v>
      </c>
      <c r="I60" s="265">
        <f t="shared" si="4"/>
        <v>197615508.08000004</v>
      </c>
      <c r="K60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177"/>
      <c r="AJ60" s="219"/>
      <c r="AK60" s="219"/>
      <c r="AL60" s="219"/>
      <c r="AM60" s="219"/>
      <c r="AN60" s="219"/>
      <c r="AO60" s="219"/>
      <c r="AP60" s="219"/>
      <c r="AQ60" s="219"/>
      <c r="AR60" s="219"/>
    </row>
    <row r="61" spans="1:44" s="175" customFormat="1" x14ac:dyDescent="0.2">
      <c r="A61" s="181"/>
      <c r="B61" s="161">
        <v>4</v>
      </c>
      <c r="C61" s="255">
        <f t="shared" si="3"/>
        <v>39</v>
      </c>
      <c r="D61" s="219" t="s">
        <v>233</v>
      </c>
      <c r="E61" s="265">
        <v>12749387.619999999</v>
      </c>
      <c r="F61" s="219"/>
      <c r="H61" s="265">
        <f t="shared" si="2"/>
        <v>12749387.619999999</v>
      </c>
      <c r="I61" s="265">
        <f t="shared" si="4"/>
        <v>210364895.70000005</v>
      </c>
      <c r="K61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177"/>
      <c r="AJ61" s="219"/>
      <c r="AK61" s="219"/>
      <c r="AL61" s="219"/>
      <c r="AM61" s="219"/>
      <c r="AN61" s="219"/>
      <c r="AO61" s="219"/>
      <c r="AP61" s="219"/>
      <c r="AQ61" s="219"/>
      <c r="AR61" s="219"/>
    </row>
    <row r="62" spans="1:44" s="175" customFormat="1" x14ac:dyDescent="0.2">
      <c r="A62" s="181"/>
      <c r="B62" s="161">
        <v>4</v>
      </c>
      <c r="C62" s="255">
        <f t="shared" si="3"/>
        <v>40</v>
      </c>
      <c r="D62" s="219" t="s">
        <v>233</v>
      </c>
      <c r="E62" s="265">
        <v>12749387.619999999</v>
      </c>
      <c r="F62" s="219"/>
      <c r="H62" s="265">
        <f t="shared" si="2"/>
        <v>12749387.619999999</v>
      </c>
      <c r="I62" s="265">
        <f t="shared" si="4"/>
        <v>223114283.32000005</v>
      </c>
      <c r="K62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219"/>
      <c r="AK62" s="219"/>
      <c r="AL62" s="219"/>
      <c r="AM62" s="219"/>
      <c r="AN62" s="219"/>
      <c r="AO62" s="219"/>
      <c r="AP62" s="219"/>
      <c r="AQ62" s="219"/>
      <c r="AR62" s="219"/>
    </row>
    <row r="63" spans="1:44" s="175" customFormat="1" x14ac:dyDescent="0.2">
      <c r="A63" s="181"/>
      <c r="B63" s="513">
        <v>4</v>
      </c>
      <c r="C63" s="252">
        <f t="shared" si="3"/>
        <v>41</v>
      </c>
      <c r="D63" s="219" t="s">
        <v>233</v>
      </c>
      <c r="E63" s="265">
        <v>12749387.619999999</v>
      </c>
      <c r="F63" s="219"/>
      <c r="H63" s="265">
        <f t="shared" si="2"/>
        <v>12749387.619999999</v>
      </c>
      <c r="I63" s="265">
        <f t="shared" si="4"/>
        <v>235863670.94000006</v>
      </c>
      <c r="K63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77"/>
      <c r="AJ63" s="219"/>
      <c r="AK63" s="219"/>
      <c r="AL63" s="219"/>
      <c r="AM63" s="219"/>
      <c r="AN63" s="219"/>
      <c r="AO63" s="219"/>
      <c r="AP63" s="219"/>
      <c r="AQ63" s="219"/>
      <c r="AR63" s="219"/>
    </row>
    <row r="64" spans="1:44" s="175" customFormat="1" x14ac:dyDescent="0.2">
      <c r="A64" s="181"/>
      <c r="B64" s="161">
        <v>4</v>
      </c>
      <c r="C64" s="255">
        <f t="shared" si="3"/>
        <v>42</v>
      </c>
      <c r="D64" s="219" t="s">
        <v>233</v>
      </c>
      <c r="E64" s="322">
        <v>12749387.619999999</v>
      </c>
      <c r="F64" s="473"/>
      <c r="H64" s="322">
        <f t="shared" si="2"/>
        <v>12749387.619999999</v>
      </c>
      <c r="I64" s="322">
        <f t="shared" si="4"/>
        <v>248613058.56000006</v>
      </c>
      <c r="J64" s="240"/>
      <c r="K64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172"/>
      <c r="AJ64" s="219"/>
      <c r="AK64" s="219"/>
      <c r="AL64" s="219"/>
      <c r="AM64" s="219"/>
      <c r="AN64" s="219"/>
      <c r="AO64" s="219"/>
      <c r="AP64" s="219"/>
      <c r="AQ64" s="219"/>
      <c r="AR64" s="219"/>
    </row>
    <row r="65" spans="1:44" s="175" customFormat="1" x14ac:dyDescent="0.2">
      <c r="A65" s="181"/>
      <c r="B65" s="161">
        <v>4</v>
      </c>
      <c r="C65" s="255">
        <f t="shared" si="3"/>
        <v>43</v>
      </c>
      <c r="D65" s="219" t="s">
        <v>233</v>
      </c>
      <c r="E65" s="265">
        <v>12749387.619999999</v>
      </c>
      <c r="F65" s="219"/>
      <c r="H65" s="265">
        <f t="shared" si="2"/>
        <v>12749387.619999999</v>
      </c>
      <c r="I65" s="265">
        <f t="shared" si="4"/>
        <v>261362446.18000007</v>
      </c>
      <c r="K65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224"/>
      <c r="AJ65" s="219"/>
      <c r="AK65" s="219"/>
      <c r="AL65" s="219"/>
      <c r="AM65" s="219"/>
      <c r="AN65" s="219"/>
      <c r="AO65" s="219"/>
      <c r="AP65" s="219"/>
      <c r="AQ65" s="219"/>
      <c r="AR65" s="219"/>
    </row>
    <row r="66" spans="1:44" s="175" customFormat="1" x14ac:dyDescent="0.2">
      <c r="A66" s="181"/>
      <c r="B66" s="161">
        <v>4</v>
      </c>
      <c r="C66" s="255">
        <f t="shared" si="3"/>
        <v>44</v>
      </c>
      <c r="D66" s="219" t="s">
        <v>233</v>
      </c>
      <c r="E66" s="265">
        <v>12749387.619999999</v>
      </c>
      <c r="F66" s="219"/>
      <c r="H66" s="265">
        <f t="shared" si="2"/>
        <v>12749387.619999999</v>
      </c>
      <c r="I66" s="265">
        <f t="shared" si="4"/>
        <v>274111833.80000007</v>
      </c>
      <c r="K66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224"/>
      <c r="AJ66" s="219"/>
      <c r="AK66" s="219"/>
      <c r="AL66" s="219"/>
      <c r="AM66" s="219"/>
      <c r="AN66" s="219"/>
      <c r="AO66" s="219"/>
      <c r="AP66" s="219"/>
      <c r="AQ66" s="219"/>
      <c r="AR66" s="219"/>
    </row>
    <row r="67" spans="1:44" s="175" customFormat="1" x14ac:dyDescent="0.2">
      <c r="A67" s="181"/>
      <c r="B67" s="161">
        <v>4</v>
      </c>
      <c r="C67" s="255">
        <f t="shared" si="3"/>
        <v>45</v>
      </c>
      <c r="D67" s="219" t="s">
        <v>233</v>
      </c>
      <c r="E67" s="265">
        <v>12749387.619999999</v>
      </c>
      <c r="F67" s="219"/>
      <c r="H67" s="265">
        <f t="shared" si="2"/>
        <v>12749387.619999999</v>
      </c>
      <c r="I67" s="265">
        <f t="shared" si="4"/>
        <v>286861221.42000008</v>
      </c>
      <c r="K67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177"/>
      <c r="AJ67" s="219"/>
      <c r="AK67" s="219"/>
      <c r="AL67" s="219"/>
      <c r="AM67" s="219"/>
      <c r="AN67" s="219"/>
      <c r="AO67" s="219"/>
      <c r="AP67" s="219"/>
      <c r="AQ67" s="219"/>
      <c r="AR67" s="219"/>
    </row>
    <row r="68" spans="1:44" s="175" customFormat="1" x14ac:dyDescent="0.2">
      <c r="A68" s="181"/>
      <c r="B68" s="161">
        <v>4</v>
      </c>
      <c r="C68" s="255">
        <f t="shared" si="3"/>
        <v>46</v>
      </c>
      <c r="D68" s="219" t="s">
        <v>233</v>
      </c>
      <c r="E68" s="265">
        <v>12749387.619999999</v>
      </c>
      <c r="F68" s="219"/>
      <c r="H68" s="265">
        <f t="shared" si="2"/>
        <v>12749387.619999999</v>
      </c>
      <c r="I68" s="265">
        <f t="shared" si="4"/>
        <v>299610609.04000008</v>
      </c>
      <c r="K68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177"/>
      <c r="AJ68" s="219"/>
      <c r="AK68" s="219"/>
      <c r="AL68" s="219"/>
      <c r="AM68" s="219"/>
      <c r="AN68" s="219"/>
      <c r="AO68" s="219"/>
      <c r="AP68" s="219"/>
      <c r="AQ68" s="219"/>
      <c r="AR68" s="219"/>
    </row>
    <row r="69" spans="1:44" s="175" customFormat="1" x14ac:dyDescent="0.2">
      <c r="A69" s="181"/>
      <c r="B69" s="161">
        <v>4</v>
      </c>
      <c r="C69" s="255">
        <f t="shared" si="3"/>
        <v>47</v>
      </c>
      <c r="D69" s="219" t="s">
        <v>233</v>
      </c>
      <c r="E69" s="265">
        <v>12749387.619999999</v>
      </c>
      <c r="F69" s="219"/>
      <c r="H69" s="265">
        <f t="shared" si="2"/>
        <v>12749387.619999999</v>
      </c>
      <c r="I69" s="265">
        <f t="shared" si="4"/>
        <v>312359996.66000009</v>
      </c>
      <c r="K69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177"/>
      <c r="AJ69" s="219"/>
      <c r="AK69" s="219"/>
      <c r="AL69" s="219"/>
      <c r="AM69" s="219"/>
      <c r="AN69" s="219"/>
      <c r="AO69" s="219"/>
      <c r="AP69" s="219"/>
      <c r="AQ69" s="219"/>
      <c r="AR69" s="219"/>
    </row>
    <row r="70" spans="1:44" s="175" customFormat="1" x14ac:dyDescent="0.2">
      <c r="A70" s="181"/>
      <c r="B70" s="161">
        <v>4</v>
      </c>
      <c r="C70" s="255">
        <f t="shared" si="3"/>
        <v>48</v>
      </c>
      <c r="D70" s="219" t="s">
        <v>233</v>
      </c>
      <c r="E70" s="322">
        <v>12749387.619999999</v>
      </c>
      <c r="F70" s="473"/>
      <c r="H70" s="322">
        <f t="shared" si="2"/>
        <v>12749387.619999999</v>
      </c>
      <c r="I70" s="322">
        <f t="shared" si="4"/>
        <v>325109384.28000009</v>
      </c>
      <c r="J70" s="240"/>
      <c r="K70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177"/>
      <c r="AJ70" s="219"/>
      <c r="AK70" s="219"/>
      <c r="AL70" s="219"/>
      <c r="AM70" s="219"/>
      <c r="AN70" s="219"/>
      <c r="AO70" s="219"/>
      <c r="AP70" s="219"/>
      <c r="AQ70" s="219"/>
      <c r="AR70" s="219"/>
    </row>
    <row r="71" spans="1:44" s="175" customFormat="1" x14ac:dyDescent="0.2">
      <c r="A71" s="181"/>
      <c r="B71" s="161">
        <v>5</v>
      </c>
      <c r="C71" s="255">
        <f t="shared" si="3"/>
        <v>49</v>
      </c>
      <c r="D71" s="219" t="s">
        <v>233</v>
      </c>
      <c r="E71" s="265">
        <v>12749387.619999999</v>
      </c>
      <c r="F71" s="219"/>
      <c r="H71" s="265">
        <f t="shared" si="2"/>
        <v>12749387.619999999</v>
      </c>
      <c r="I71" s="265">
        <f t="shared" si="4"/>
        <v>337858771.9000001</v>
      </c>
      <c r="K71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172"/>
      <c r="AJ71" s="219"/>
      <c r="AK71" s="219"/>
      <c r="AL71" s="219"/>
      <c r="AM71" s="219"/>
      <c r="AN71" s="219"/>
      <c r="AO71" s="219"/>
      <c r="AP71" s="219"/>
      <c r="AQ71" s="219"/>
      <c r="AR71" s="219"/>
    </row>
    <row r="72" spans="1:44" s="175" customFormat="1" x14ac:dyDescent="0.2">
      <c r="A72" s="181"/>
      <c r="B72" s="161">
        <v>5</v>
      </c>
      <c r="C72" s="255">
        <f t="shared" si="3"/>
        <v>50</v>
      </c>
      <c r="D72" s="219" t="s">
        <v>233</v>
      </c>
      <c r="E72" s="265">
        <v>12749387.619999999</v>
      </c>
      <c r="F72" s="219"/>
      <c r="H72" s="265">
        <f t="shared" si="2"/>
        <v>12749387.619999999</v>
      </c>
      <c r="I72" s="265">
        <f t="shared" si="4"/>
        <v>350608159.5200001</v>
      </c>
      <c r="K72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224"/>
      <c r="AJ72" s="219"/>
      <c r="AK72" s="219"/>
      <c r="AL72" s="219"/>
      <c r="AM72" s="219"/>
      <c r="AN72" s="219"/>
      <c r="AO72" s="219"/>
      <c r="AP72" s="219"/>
      <c r="AQ72" s="219"/>
      <c r="AR72" s="219"/>
    </row>
    <row r="73" spans="1:44" s="175" customFormat="1" x14ac:dyDescent="0.2">
      <c r="A73" s="181"/>
      <c r="B73" s="161">
        <v>5</v>
      </c>
      <c r="C73" s="255">
        <f t="shared" si="3"/>
        <v>51</v>
      </c>
      <c r="D73" s="219" t="s">
        <v>233</v>
      </c>
      <c r="E73" s="265">
        <v>12749387.619999999</v>
      </c>
      <c r="F73" s="219"/>
      <c r="H73" s="265">
        <f t="shared" si="2"/>
        <v>12749387.619999999</v>
      </c>
      <c r="I73" s="265">
        <f t="shared" si="4"/>
        <v>363357547.1400001</v>
      </c>
      <c r="K73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224"/>
      <c r="AJ73" s="219"/>
      <c r="AK73" s="219"/>
      <c r="AL73" s="219"/>
      <c r="AM73" s="219"/>
      <c r="AN73" s="219"/>
      <c r="AO73" s="219"/>
      <c r="AP73" s="219"/>
      <c r="AQ73" s="219"/>
      <c r="AR73" s="219"/>
    </row>
    <row r="74" spans="1:44" s="175" customFormat="1" x14ac:dyDescent="0.2">
      <c r="A74" s="181"/>
      <c r="B74" s="161">
        <v>5</v>
      </c>
      <c r="C74" s="255">
        <f t="shared" si="3"/>
        <v>52</v>
      </c>
      <c r="D74" s="219" t="s">
        <v>233</v>
      </c>
      <c r="E74" s="265">
        <v>12749387.619999999</v>
      </c>
      <c r="F74" s="219"/>
      <c r="H74" s="265">
        <f t="shared" si="2"/>
        <v>12749387.619999999</v>
      </c>
      <c r="I74" s="265">
        <f t="shared" si="4"/>
        <v>376106934.76000011</v>
      </c>
      <c r="K74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177"/>
      <c r="AJ74" s="219"/>
      <c r="AK74" s="219"/>
      <c r="AL74" s="219"/>
      <c r="AM74" s="219"/>
      <c r="AN74" s="219"/>
      <c r="AO74" s="219"/>
      <c r="AP74" s="219"/>
      <c r="AQ74" s="219"/>
      <c r="AR74" s="219"/>
    </row>
    <row r="75" spans="1:44" s="175" customFormat="1" x14ac:dyDescent="0.2">
      <c r="A75" s="181"/>
      <c r="B75" s="161">
        <v>5</v>
      </c>
      <c r="C75" s="255">
        <f t="shared" si="3"/>
        <v>53</v>
      </c>
      <c r="D75" s="219" t="s">
        <v>233</v>
      </c>
      <c r="E75" s="265">
        <v>12749387.619999999</v>
      </c>
      <c r="F75" s="219"/>
      <c r="H75" s="265">
        <f t="shared" si="2"/>
        <v>12749387.619999999</v>
      </c>
      <c r="I75" s="265">
        <f t="shared" si="4"/>
        <v>388856322.38000011</v>
      </c>
      <c r="K75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177"/>
      <c r="AJ75" s="219"/>
      <c r="AK75" s="219"/>
      <c r="AL75" s="219"/>
      <c r="AM75" s="219"/>
      <c r="AN75" s="219"/>
      <c r="AO75" s="219"/>
      <c r="AP75" s="219"/>
      <c r="AQ75" s="219"/>
      <c r="AR75" s="219"/>
    </row>
    <row r="76" spans="1:44" s="175" customFormat="1" x14ac:dyDescent="0.2">
      <c r="A76" s="181"/>
      <c r="B76" s="161">
        <v>5</v>
      </c>
      <c r="C76" s="255">
        <f t="shared" si="3"/>
        <v>54</v>
      </c>
      <c r="D76" s="219" t="s">
        <v>233</v>
      </c>
      <c r="E76" s="265">
        <v>12749387.619999999</v>
      </c>
      <c r="F76" s="219"/>
      <c r="H76" s="265">
        <f t="shared" si="2"/>
        <v>12749387.619999999</v>
      </c>
      <c r="I76" s="265">
        <f t="shared" si="4"/>
        <v>401605710.00000012</v>
      </c>
      <c r="K7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177"/>
      <c r="AJ76" s="219"/>
      <c r="AK76" s="219"/>
      <c r="AL76" s="219"/>
      <c r="AM76" s="219"/>
      <c r="AN76" s="219"/>
      <c r="AO76" s="219"/>
      <c r="AP76" s="219"/>
      <c r="AQ76" s="219"/>
      <c r="AR76" s="219"/>
    </row>
    <row r="77" spans="1:44" s="175" customFormat="1" x14ac:dyDescent="0.2">
      <c r="A77" s="181"/>
      <c r="B77" s="161">
        <v>5</v>
      </c>
      <c r="C77" s="255">
        <f t="shared" si="3"/>
        <v>55</v>
      </c>
      <c r="D77" s="472" t="s">
        <v>233</v>
      </c>
      <c r="E77" s="265">
        <v>12749387.619999999</v>
      </c>
      <c r="F77" s="241"/>
      <c r="H77" s="265">
        <f t="shared" si="2"/>
        <v>12749387.619999999</v>
      </c>
      <c r="I77" s="265">
        <f t="shared" si="4"/>
        <v>414355097.62000012</v>
      </c>
      <c r="K77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177"/>
      <c r="AJ77" s="219"/>
      <c r="AK77" s="219"/>
      <c r="AL77" s="219"/>
      <c r="AM77" s="219"/>
      <c r="AN77" s="219"/>
      <c r="AO77" s="219"/>
      <c r="AP77" s="219"/>
      <c r="AQ77" s="219"/>
      <c r="AR77" s="219"/>
    </row>
    <row r="78" spans="1:44" s="175" customFormat="1" x14ac:dyDescent="0.2">
      <c r="A78" s="181"/>
      <c r="B78" s="161">
        <v>5</v>
      </c>
      <c r="C78" s="255">
        <f t="shared" si="3"/>
        <v>56</v>
      </c>
      <c r="D78" s="219" t="s">
        <v>233</v>
      </c>
      <c r="E78" s="265">
        <v>12749387.619999999</v>
      </c>
      <c r="F78" s="219"/>
      <c r="H78" s="265">
        <f t="shared" si="2"/>
        <v>12749387.619999999</v>
      </c>
      <c r="I78" s="265">
        <f t="shared" si="4"/>
        <v>427104485.24000013</v>
      </c>
      <c r="K78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153"/>
      <c r="AJ78" s="219"/>
      <c r="AK78" s="219"/>
      <c r="AL78" s="219"/>
      <c r="AM78" s="219"/>
      <c r="AN78" s="219"/>
      <c r="AO78" s="219"/>
      <c r="AP78" s="219"/>
      <c r="AQ78" s="219"/>
      <c r="AR78" s="219"/>
    </row>
    <row r="79" spans="1:44" s="175" customFormat="1" ht="12.75" customHeight="1" x14ac:dyDescent="0.2">
      <c r="A79" s="170"/>
      <c r="B79" s="161">
        <v>5</v>
      </c>
      <c r="C79" s="255">
        <f t="shared" si="3"/>
        <v>57</v>
      </c>
      <c r="D79" s="219" t="s">
        <v>233</v>
      </c>
      <c r="E79" s="265">
        <v>12749387.619999999</v>
      </c>
      <c r="F79" s="219"/>
      <c r="H79" s="265">
        <f t="shared" si="2"/>
        <v>12749387.619999999</v>
      </c>
      <c r="I79" s="265">
        <f t="shared" si="4"/>
        <v>439853872.86000013</v>
      </c>
      <c r="K79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219"/>
      <c r="AK79" s="219"/>
      <c r="AL79" s="219"/>
      <c r="AM79" s="219"/>
      <c r="AN79" s="219"/>
      <c r="AO79" s="219"/>
      <c r="AP79" s="219"/>
      <c r="AQ79" s="219"/>
      <c r="AR79" s="219"/>
    </row>
    <row r="80" spans="1:44" s="175" customFormat="1" x14ac:dyDescent="0.2">
      <c r="A80" s="181"/>
      <c r="B80" s="161">
        <v>5</v>
      </c>
      <c r="C80" s="255">
        <f t="shared" si="3"/>
        <v>58</v>
      </c>
      <c r="D80" s="219" t="s">
        <v>233</v>
      </c>
      <c r="E80" s="265">
        <v>12749387.619999999</v>
      </c>
      <c r="F80" s="219"/>
      <c r="H80" s="265">
        <f t="shared" si="2"/>
        <v>12749387.619999999</v>
      </c>
      <c r="I80" s="265">
        <f t="shared" si="4"/>
        <v>452603260.48000014</v>
      </c>
      <c r="K80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219"/>
      <c r="AK80" s="219"/>
      <c r="AL80" s="219"/>
      <c r="AM80" s="219"/>
      <c r="AN80" s="219"/>
      <c r="AO80" s="219"/>
      <c r="AP80" s="219"/>
      <c r="AQ80" s="219"/>
      <c r="AR80" s="219"/>
    </row>
    <row r="81" spans="1:44" s="175" customFormat="1" x14ac:dyDescent="0.2">
      <c r="A81" s="181"/>
      <c r="B81" s="161">
        <v>5</v>
      </c>
      <c r="C81" s="255">
        <f t="shared" si="3"/>
        <v>59</v>
      </c>
      <c r="D81" s="219" t="s">
        <v>233</v>
      </c>
      <c r="E81" s="265">
        <v>12749387.619999999</v>
      </c>
      <c r="F81" s="219"/>
      <c r="H81" s="265">
        <f t="shared" si="2"/>
        <v>12749387.619999999</v>
      </c>
      <c r="I81" s="265">
        <f t="shared" si="4"/>
        <v>465352648.10000014</v>
      </c>
      <c r="K81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219"/>
      <c r="AK81" s="219"/>
      <c r="AL81" s="219"/>
      <c r="AM81" s="219"/>
      <c r="AN81" s="219"/>
      <c r="AO81" s="219"/>
      <c r="AP81" s="219"/>
      <c r="AQ81" s="219"/>
      <c r="AR81" s="219"/>
    </row>
    <row r="82" spans="1:44" s="175" customFormat="1" x14ac:dyDescent="0.2">
      <c r="A82" s="181"/>
      <c r="B82" s="161">
        <v>5</v>
      </c>
      <c r="C82" s="255">
        <f t="shared" si="3"/>
        <v>60</v>
      </c>
      <c r="D82" s="219" t="s">
        <v>233</v>
      </c>
      <c r="E82" s="265">
        <v>12749387.619999999</v>
      </c>
      <c r="F82" s="219"/>
      <c r="H82" s="265">
        <f t="shared" si="2"/>
        <v>12749387.619999999</v>
      </c>
      <c r="I82" s="265">
        <f t="shared" si="4"/>
        <v>478102035.72000015</v>
      </c>
      <c r="K82" s="259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153"/>
      <c r="AJ82" s="219"/>
      <c r="AK82" s="219"/>
      <c r="AL82" s="219"/>
      <c r="AM82" s="219"/>
      <c r="AN82" s="219"/>
      <c r="AO82" s="219"/>
      <c r="AP82" s="219"/>
      <c r="AQ82" s="219"/>
      <c r="AR82" s="219"/>
    </row>
    <row r="83" spans="1:44" s="170" customFormat="1" ht="12.75" customHeight="1" x14ac:dyDescent="0.2">
      <c r="A83" s="260"/>
      <c r="B83" s="161">
        <v>6</v>
      </c>
      <c r="C83" s="255">
        <f t="shared" si="3"/>
        <v>61</v>
      </c>
      <c r="D83" s="219" t="s">
        <v>233</v>
      </c>
      <c r="E83" s="265">
        <v>12749387.619999999</v>
      </c>
      <c r="F83" s="219"/>
      <c r="H83" s="265">
        <f t="shared" si="2"/>
        <v>12749387.619999999</v>
      </c>
      <c r="I83" s="265">
        <f t="shared" si="4"/>
        <v>490851423.34000015</v>
      </c>
      <c r="K83" s="259"/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41"/>
      <c r="AK83" s="241"/>
      <c r="AL83" s="241"/>
      <c r="AM83" s="241"/>
      <c r="AN83" s="241"/>
      <c r="AO83" s="241"/>
      <c r="AP83" s="241"/>
      <c r="AQ83" s="241"/>
      <c r="AR83" s="241"/>
    </row>
    <row r="84" spans="1:44" s="175" customFormat="1" x14ac:dyDescent="0.2">
      <c r="A84" s="181"/>
      <c r="B84" s="161">
        <v>6</v>
      </c>
      <c r="C84" s="255">
        <f t="shared" si="3"/>
        <v>62</v>
      </c>
      <c r="D84" s="219" t="s">
        <v>233</v>
      </c>
      <c r="E84" s="265">
        <v>12749387.619999999</v>
      </c>
      <c r="F84" s="219"/>
      <c r="H84" s="265">
        <f t="shared" si="2"/>
        <v>12749387.619999999</v>
      </c>
      <c r="I84" s="265">
        <f t="shared" si="4"/>
        <v>503600810.96000016</v>
      </c>
      <c r="K84" s="259"/>
    </row>
    <row r="85" spans="1:44" s="175" customFormat="1" x14ac:dyDescent="0.2">
      <c r="A85" s="181"/>
      <c r="B85" s="161">
        <v>6</v>
      </c>
      <c r="C85" s="255">
        <f t="shared" si="3"/>
        <v>63</v>
      </c>
      <c r="D85" s="219" t="s">
        <v>233</v>
      </c>
      <c r="E85" s="265">
        <v>12749387.619999999</v>
      </c>
      <c r="F85" s="219"/>
      <c r="H85" s="265">
        <f t="shared" si="2"/>
        <v>12749387.619999999</v>
      </c>
      <c r="I85" s="265">
        <f t="shared" si="4"/>
        <v>516350198.58000016</v>
      </c>
      <c r="K85" s="259"/>
    </row>
    <row r="86" spans="1:44" s="175" customFormat="1" x14ac:dyDescent="0.2">
      <c r="B86" s="161">
        <v>6</v>
      </c>
      <c r="C86" s="255">
        <f t="shared" si="3"/>
        <v>64</v>
      </c>
      <c r="D86" s="219" t="s">
        <v>233</v>
      </c>
      <c r="E86" s="265">
        <v>12749387.619999999</v>
      </c>
      <c r="F86" s="219"/>
      <c r="H86" s="265">
        <f t="shared" si="2"/>
        <v>12749387.619999999</v>
      </c>
      <c r="I86" s="265">
        <f t="shared" si="4"/>
        <v>529099586.20000017</v>
      </c>
      <c r="K86" s="259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</row>
    <row r="87" spans="1:44" s="175" customFormat="1" x14ac:dyDescent="0.2">
      <c r="A87" s="219"/>
      <c r="B87" s="161">
        <v>6</v>
      </c>
      <c r="C87" s="255">
        <f t="shared" si="3"/>
        <v>65</v>
      </c>
      <c r="D87" s="219" t="s">
        <v>233</v>
      </c>
      <c r="E87" s="265">
        <v>12749387.619999999</v>
      </c>
      <c r="F87" s="219"/>
      <c r="H87" s="265">
        <f t="shared" ref="H87:H150" si="5">E87*(1-$E$9)</f>
        <v>12749387.619999999</v>
      </c>
      <c r="I87" s="265">
        <f t="shared" si="4"/>
        <v>541848973.82000017</v>
      </c>
      <c r="K87" s="259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1"/>
    </row>
    <row r="88" spans="1:44" s="175" customFormat="1" x14ac:dyDescent="0.2">
      <c r="A88" s="219"/>
      <c r="B88" s="161">
        <v>6</v>
      </c>
      <c r="C88" s="255">
        <f t="shared" si="3"/>
        <v>66</v>
      </c>
      <c r="D88" s="219" t="s">
        <v>233</v>
      </c>
      <c r="E88" s="265">
        <v>12749387.619999999</v>
      </c>
      <c r="F88" s="219"/>
      <c r="H88" s="265">
        <f t="shared" si="5"/>
        <v>12749387.619999999</v>
      </c>
      <c r="I88" s="265">
        <f t="shared" si="4"/>
        <v>554598361.44000018</v>
      </c>
      <c r="K88" s="259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1"/>
    </row>
    <row r="89" spans="1:44" s="175" customFormat="1" x14ac:dyDescent="0.2">
      <c r="B89" s="161">
        <v>6</v>
      </c>
      <c r="C89" s="255">
        <f t="shared" ref="C89:C152" si="6">C88+1</f>
        <v>67</v>
      </c>
      <c r="D89" s="219" t="s">
        <v>233</v>
      </c>
      <c r="E89" s="265">
        <v>12749387.619999999</v>
      </c>
      <c r="F89" s="219"/>
      <c r="H89" s="265">
        <f t="shared" si="5"/>
        <v>12749387.619999999</v>
      </c>
      <c r="I89" s="265">
        <f t="shared" ref="I89:I152" si="7">(I88+H89)</f>
        <v>567347749.06000018</v>
      </c>
      <c r="K89" s="259"/>
    </row>
    <row r="90" spans="1:44" s="175" customFormat="1" x14ac:dyDescent="0.2">
      <c r="B90" s="161">
        <v>6</v>
      </c>
      <c r="C90" s="255">
        <f t="shared" si="6"/>
        <v>68</v>
      </c>
      <c r="D90" s="219" t="s">
        <v>233</v>
      </c>
      <c r="E90" s="265">
        <v>12749387.619999999</v>
      </c>
      <c r="F90" s="219"/>
      <c r="H90" s="265">
        <f t="shared" si="5"/>
        <v>12749387.619999999</v>
      </c>
      <c r="I90" s="265">
        <f t="shared" si="7"/>
        <v>580097136.68000019</v>
      </c>
      <c r="K90" s="259"/>
    </row>
    <row r="91" spans="1:44" s="175" customFormat="1" x14ac:dyDescent="0.2">
      <c r="B91" s="161">
        <v>6</v>
      </c>
      <c r="C91" s="255">
        <f t="shared" si="6"/>
        <v>69</v>
      </c>
      <c r="D91" s="219" t="s">
        <v>233</v>
      </c>
      <c r="E91" s="265">
        <v>12749387.619999999</v>
      </c>
      <c r="F91" s="219"/>
      <c r="H91" s="265">
        <f t="shared" si="5"/>
        <v>12749387.619999999</v>
      </c>
      <c r="I91" s="265">
        <f t="shared" si="7"/>
        <v>592846524.30000019</v>
      </c>
      <c r="K91" s="259"/>
    </row>
    <row r="92" spans="1:44" s="175" customFormat="1" x14ac:dyDescent="0.2">
      <c r="B92" s="161">
        <v>6</v>
      </c>
      <c r="C92" s="255">
        <f t="shared" si="6"/>
        <v>70</v>
      </c>
      <c r="D92" s="219" t="s">
        <v>233</v>
      </c>
      <c r="E92" s="265">
        <v>12749387.619999999</v>
      </c>
      <c r="F92" s="219"/>
      <c r="H92" s="265">
        <f t="shared" si="5"/>
        <v>12749387.619999999</v>
      </c>
      <c r="I92" s="265">
        <f t="shared" si="7"/>
        <v>605595911.9200002</v>
      </c>
      <c r="K92" s="259"/>
    </row>
    <row r="93" spans="1:44" s="175" customFormat="1" x14ac:dyDescent="0.2">
      <c r="B93" s="161">
        <v>6</v>
      </c>
      <c r="C93" s="255">
        <f t="shared" si="6"/>
        <v>71</v>
      </c>
      <c r="D93" s="219" t="s">
        <v>233</v>
      </c>
      <c r="E93" s="265">
        <v>12749387.619999999</v>
      </c>
      <c r="F93" s="219"/>
      <c r="H93" s="265">
        <f t="shared" si="5"/>
        <v>12749387.619999999</v>
      </c>
      <c r="I93" s="265">
        <f t="shared" si="7"/>
        <v>618345299.5400002</v>
      </c>
      <c r="K93" s="259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</row>
    <row r="94" spans="1:44" s="175" customFormat="1" x14ac:dyDescent="0.2">
      <c r="B94" s="161">
        <v>6</v>
      </c>
      <c r="C94" s="255">
        <f t="shared" si="6"/>
        <v>72</v>
      </c>
      <c r="D94" s="193" t="s">
        <v>233</v>
      </c>
      <c r="E94" s="501">
        <v>12749387.619999999</v>
      </c>
      <c r="F94" s="219"/>
      <c r="H94" s="501">
        <f t="shared" si="5"/>
        <v>12749387.619999999</v>
      </c>
      <c r="I94" s="501">
        <f t="shared" si="7"/>
        <v>631094687.16000021</v>
      </c>
      <c r="K94" s="259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</row>
    <row r="95" spans="1:44" s="175" customFormat="1" x14ac:dyDescent="0.2">
      <c r="B95" s="513">
        <v>7</v>
      </c>
      <c r="C95" s="252">
        <f t="shared" si="6"/>
        <v>73</v>
      </c>
      <c r="D95" s="219" t="s">
        <v>233</v>
      </c>
      <c r="E95" s="265">
        <v>12749387.619999999</v>
      </c>
      <c r="F95" s="219"/>
      <c r="H95" s="265">
        <f t="shared" si="5"/>
        <v>12749387.619999999</v>
      </c>
      <c r="I95" s="265">
        <f t="shared" si="7"/>
        <v>643844074.78000021</v>
      </c>
      <c r="K95" s="259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</row>
    <row r="96" spans="1:44" s="175" customFormat="1" x14ac:dyDescent="0.2">
      <c r="B96" s="161">
        <v>7</v>
      </c>
      <c r="C96" s="255">
        <f t="shared" si="6"/>
        <v>74</v>
      </c>
      <c r="D96" s="219" t="s">
        <v>233</v>
      </c>
      <c r="E96" s="265">
        <v>12749387.619999999</v>
      </c>
      <c r="F96" s="219"/>
      <c r="H96" s="265">
        <f t="shared" si="5"/>
        <v>12749387.619999999</v>
      </c>
      <c r="I96" s="265">
        <f t="shared" si="7"/>
        <v>656593462.40000021</v>
      </c>
      <c r="K96" s="259"/>
    </row>
    <row r="97" spans="2:11" s="175" customFormat="1" x14ac:dyDescent="0.2">
      <c r="B97" s="161">
        <v>7</v>
      </c>
      <c r="C97" s="255">
        <f t="shared" si="6"/>
        <v>75</v>
      </c>
      <c r="D97" s="219" t="s">
        <v>233</v>
      </c>
      <c r="E97" s="265">
        <v>12749387.619999999</v>
      </c>
      <c r="F97" s="219"/>
      <c r="H97" s="265">
        <f t="shared" si="5"/>
        <v>12749387.619999999</v>
      </c>
      <c r="I97" s="265">
        <f t="shared" si="7"/>
        <v>669342850.02000022</v>
      </c>
      <c r="K97" s="259"/>
    </row>
    <row r="98" spans="2:11" s="175" customFormat="1" x14ac:dyDescent="0.2">
      <c r="B98" s="161">
        <v>7</v>
      </c>
      <c r="C98" s="255">
        <f t="shared" si="6"/>
        <v>76</v>
      </c>
      <c r="D98" s="219" t="s">
        <v>233</v>
      </c>
      <c r="E98" s="265">
        <v>12749387.619999999</v>
      </c>
      <c r="F98" s="219"/>
      <c r="H98" s="265">
        <f t="shared" si="5"/>
        <v>12749387.619999999</v>
      </c>
      <c r="I98" s="265">
        <f t="shared" si="7"/>
        <v>682092237.64000022</v>
      </c>
      <c r="K98" s="259"/>
    </row>
    <row r="99" spans="2:11" s="175" customFormat="1" x14ac:dyDescent="0.2">
      <c r="B99" s="161">
        <v>7</v>
      </c>
      <c r="C99" s="255">
        <f t="shared" si="6"/>
        <v>77</v>
      </c>
      <c r="D99" s="219" t="s">
        <v>233</v>
      </c>
      <c r="E99" s="265">
        <v>12749387.619999999</v>
      </c>
      <c r="F99" s="219"/>
      <c r="H99" s="265">
        <f t="shared" si="5"/>
        <v>12749387.619999999</v>
      </c>
      <c r="I99" s="265">
        <f t="shared" si="7"/>
        <v>694841625.26000023</v>
      </c>
      <c r="K99" s="259"/>
    </row>
    <row r="100" spans="2:11" s="175" customFormat="1" x14ac:dyDescent="0.2">
      <c r="B100" s="161">
        <v>7</v>
      </c>
      <c r="C100" s="255">
        <f t="shared" si="6"/>
        <v>78</v>
      </c>
      <c r="D100" s="219" t="s">
        <v>233</v>
      </c>
      <c r="E100" s="265">
        <v>12749387.619999999</v>
      </c>
      <c r="F100" s="219"/>
      <c r="H100" s="265">
        <f t="shared" si="5"/>
        <v>12749387.619999999</v>
      </c>
      <c r="I100" s="265">
        <f t="shared" si="7"/>
        <v>707591012.88000023</v>
      </c>
      <c r="K100" s="259"/>
    </row>
    <row r="101" spans="2:11" s="175" customFormat="1" x14ac:dyDescent="0.2">
      <c r="B101" s="161">
        <v>7</v>
      </c>
      <c r="C101" s="255">
        <f t="shared" si="6"/>
        <v>79</v>
      </c>
      <c r="D101" s="219" t="s">
        <v>233</v>
      </c>
      <c r="E101" s="265">
        <v>12749387.619999999</v>
      </c>
      <c r="F101" s="219"/>
      <c r="H101" s="265">
        <f t="shared" si="5"/>
        <v>12749387.619999999</v>
      </c>
      <c r="I101" s="265">
        <f t="shared" si="7"/>
        <v>720340400.50000024</v>
      </c>
      <c r="K101" s="259"/>
    </row>
    <row r="102" spans="2:11" s="175" customFormat="1" x14ac:dyDescent="0.2">
      <c r="B102" s="161">
        <v>7</v>
      </c>
      <c r="C102" s="255">
        <f t="shared" si="6"/>
        <v>80</v>
      </c>
      <c r="D102" s="219" t="s">
        <v>233</v>
      </c>
      <c r="E102" s="265">
        <v>12749387.619999999</v>
      </c>
      <c r="F102" s="219"/>
      <c r="H102" s="265">
        <f t="shared" si="5"/>
        <v>12749387.619999999</v>
      </c>
      <c r="I102" s="265">
        <f t="shared" si="7"/>
        <v>733089788.12000024</v>
      </c>
      <c r="K102" s="259"/>
    </row>
    <row r="103" spans="2:11" s="175" customFormat="1" x14ac:dyDescent="0.2">
      <c r="B103" s="161">
        <v>7</v>
      </c>
      <c r="C103" s="255">
        <f t="shared" si="6"/>
        <v>81</v>
      </c>
      <c r="D103" s="219" t="s">
        <v>233</v>
      </c>
      <c r="E103" s="265">
        <v>12749387.619999999</v>
      </c>
      <c r="F103" s="219"/>
      <c r="H103" s="265">
        <f t="shared" si="5"/>
        <v>12749387.619999999</v>
      </c>
      <c r="I103" s="265">
        <f t="shared" si="7"/>
        <v>745839175.74000025</v>
      </c>
      <c r="K103" s="259"/>
    </row>
    <row r="104" spans="2:11" s="175" customFormat="1" x14ac:dyDescent="0.2">
      <c r="B104" s="161">
        <v>7</v>
      </c>
      <c r="C104" s="255">
        <f t="shared" si="6"/>
        <v>82</v>
      </c>
      <c r="D104" s="219" t="s">
        <v>233</v>
      </c>
      <c r="E104" s="265">
        <v>12749387.619999999</v>
      </c>
      <c r="F104" s="219"/>
      <c r="H104" s="265">
        <f t="shared" si="5"/>
        <v>12749387.619999999</v>
      </c>
      <c r="I104" s="265">
        <f t="shared" si="7"/>
        <v>758588563.36000025</v>
      </c>
      <c r="K104" s="259"/>
    </row>
    <row r="105" spans="2:11" s="175" customFormat="1" x14ac:dyDescent="0.2">
      <c r="B105" s="513">
        <v>7</v>
      </c>
      <c r="C105" s="252">
        <f t="shared" si="6"/>
        <v>83</v>
      </c>
      <c r="D105" s="219" t="s">
        <v>233</v>
      </c>
      <c r="E105" s="265">
        <v>12749387.619999999</v>
      </c>
      <c r="F105" s="219"/>
      <c r="H105" s="265">
        <f t="shared" si="5"/>
        <v>12749387.619999999</v>
      </c>
      <c r="I105" s="265">
        <f t="shared" si="7"/>
        <v>771337950.98000026</v>
      </c>
      <c r="K105" s="259"/>
    </row>
    <row r="106" spans="2:11" s="175" customFormat="1" x14ac:dyDescent="0.2">
      <c r="B106" s="161">
        <v>7</v>
      </c>
      <c r="C106" s="255">
        <f t="shared" si="6"/>
        <v>84</v>
      </c>
      <c r="D106" s="219" t="s">
        <v>233</v>
      </c>
      <c r="E106" s="265">
        <v>12749387.619999999</v>
      </c>
      <c r="F106" s="219"/>
      <c r="H106" s="265">
        <f t="shared" si="5"/>
        <v>12749387.619999999</v>
      </c>
      <c r="I106" s="265">
        <f t="shared" si="7"/>
        <v>784087338.60000026</v>
      </c>
      <c r="K106" s="259"/>
    </row>
    <row r="107" spans="2:11" s="175" customFormat="1" x14ac:dyDescent="0.2">
      <c r="B107" s="161">
        <v>8</v>
      </c>
      <c r="C107" s="255">
        <f t="shared" si="6"/>
        <v>85</v>
      </c>
      <c r="D107" s="219" t="s">
        <v>233</v>
      </c>
      <c r="E107" s="265">
        <v>12749387.619999999</v>
      </c>
      <c r="F107" s="219"/>
      <c r="H107" s="265">
        <f t="shared" si="5"/>
        <v>12749387.619999999</v>
      </c>
      <c r="I107" s="265">
        <f t="shared" si="7"/>
        <v>796836726.22000027</v>
      </c>
      <c r="K107" s="259"/>
    </row>
    <row r="108" spans="2:11" s="175" customFormat="1" x14ac:dyDescent="0.2">
      <c r="B108" s="161">
        <v>8</v>
      </c>
      <c r="C108" s="255">
        <f t="shared" si="6"/>
        <v>86</v>
      </c>
      <c r="D108" s="219" t="s">
        <v>233</v>
      </c>
      <c r="E108" s="265">
        <v>12749387.619999999</v>
      </c>
      <c r="F108" s="219"/>
      <c r="H108" s="265">
        <f t="shared" si="5"/>
        <v>12749387.619999999</v>
      </c>
      <c r="I108" s="265">
        <f t="shared" si="7"/>
        <v>809586113.84000027</v>
      </c>
      <c r="K108" s="259"/>
    </row>
    <row r="109" spans="2:11" s="175" customFormat="1" x14ac:dyDescent="0.2">
      <c r="B109" s="161">
        <v>8</v>
      </c>
      <c r="C109" s="255">
        <f t="shared" si="6"/>
        <v>87</v>
      </c>
      <c r="D109" s="219" t="s">
        <v>233</v>
      </c>
      <c r="E109" s="265">
        <v>12749387.619999999</v>
      </c>
      <c r="F109" s="219"/>
      <c r="H109" s="265">
        <f t="shared" si="5"/>
        <v>12749387.619999999</v>
      </c>
      <c r="I109" s="265">
        <f t="shared" si="7"/>
        <v>822335501.46000028</v>
      </c>
      <c r="K109" s="259"/>
    </row>
    <row r="110" spans="2:11" s="175" customFormat="1" x14ac:dyDescent="0.2">
      <c r="B110" s="161">
        <v>8</v>
      </c>
      <c r="C110" s="255">
        <f t="shared" si="6"/>
        <v>88</v>
      </c>
      <c r="D110" s="219" t="s">
        <v>233</v>
      </c>
      <c r="E110" s="265">
        <v>12749387.619999999</v>
      </c>
      <c r="F110" s="219"/>
      <c r="H110" s="265">
        <f t="shared" si="5"/>
        <v>12749387.619999999</v>
      </c>
      <c r="I110" s="265">
        <f t="shared" si="7"/>
        <v>835084889.08000028</v>
      </c>
      <c r="K110" s="259"/>
    </row>
    <row r="111" spans="2:11" s="175" customFormat="1" x14ac:dyDescent="0.2">
      <c r="B111" s="161">
        <v>8</v>
      </c>
      <c r="C111" s="255">
        <f t="shared" si="6"/>
        <v>89</v>
      </c>
      <c r="D111" s="219" t="s">
        <v>233</v>
      </c>
      <c r="E111" s="265">
        <v>12749387.619999999</v>
      </c>
      <c r="F111" s="219"/>
      <c r="H111" s="265">
        <f t="shared" si="5"/>
        <v>12749387.619999999</v>
      </c>
      <c r="I111" s="265">
        <f t="shared" si="7"/>
        <v>847834276.70000029</v>
      </c>
      <c r="K111" s="259"/>
    </row>
    <row r="112" spans="2:11" s="175" customFormat="1" x14ac:dyDescent="0.2">
      <c r="B112" s="161">
        <v>8</v>
      </c>
      <c r="C112" s="255">
        <f t="shared" si="6"/>
        <v>90</v>
      </c>
      <c r="D112" s="219" t="s">
        <v>233</v>
      </c>
      <c r="E112" s="265">
        <v>12749387.619999999</v>
      </c>
      <c r="F112" s="219"/>
      <c r="H112" s="265">
        <f t="shared" si="5"/>
        <v>12749387.619999999</v>
      </c>
      <c r="I112" s="265">
        <f t="shared" si="7"/>
        <v>860583664.32000029</v>
      </c>
      <c r="K112" s="259"/>
    </row>
    <row r="113" spans="1:11" s="175" customFormat="1" x14ac:dyDescent="0.2">
      <c r="B113" s="161">
        <v>8</v>
      </c>
      <c r="C113" s="255">
        <f t="shared" si="6"/>
        <v>91</v>
      </c>
      <c r="D113" s="219" t="s">
        <v>233</v>
      </c>
      <c r="E113" s="265">
        <v>12749387.619999999</v>
      </c>
      <c r="F113" s="219"/>
      <c r="H113" s="265">
        <f t="shared" si="5"/>
        <v>12749387.619999999</v>
      </c>
      <c r="I113" s="265">
        <f t="shared" si="7"/>
        <v>873333051.9400003</v>
      </c>
      <c r="K113" s="259"/>
    </row>
    <row r="114" spans="1:11" s="175" customFormat="1" x14ac:dyDescent="0.2">
      <c r="B114" s="161">
        <v>8</v>
      </c>
      <c r="C114" s="255">
        <f t="shared" si="6"/>
        <v>92</v>
      </c>
      <c r="D114" s="219" t="s">
        <v>233</v>
      </c>
      <c r="E114" s="265">
        <v>12749387.619999999</v>
      </c>
      <c r="F114" s="219"/>
      <c r="H114" s="265">
        <f t="shared" si="5"/>
        <v>12749387.619999999</v>
      </c>
      <c r="I114" s="265">
        <f t="shared" si="7"/>
        <v>886082439.5600003</v>
      </c>
      <c r="K114" s="259"/>
    </row>
    <row r="115" spans="1:11" x14ac:dyDescent="0.2">
      <c r="A115" s="175"/>
      <c r="B115" s="161">
        <v>8</v>
      </c>
      <c r="C115" s="255">
        <f t="shared" si="6"/>
        <v>93</v>
      </c>
      <c r="D115" s="219" t="s">
        <v>233</v>
      </c>
      <c r="E115" s="265">
        <v>12749387.619999999</v>
      </c>
      <c r="F115" s="219"/>
      <c r="H115" s="265">
        <f t="shared" si="5"/>
        <v>12749387.619999999</v>
      </c>
      <c r="I115" s="265">
        <f t="shared" si="7"/>
        <v>898831827.18000031</v>
      </c>
      <c r="K115" s="259"/>
    </row>
    <row r="116" spans="1:11" x14ac:dyDescent="0.2">
      <c r="A116" s="175"/>
      <c r="B116" s="161">
        <v>8</v>
      </c>
      <c r="C116" s="255">
        <f t="shared" si="6"/>
        <v>94</v>
      </c>
      <c r="D116" s="219" t="s">
        <v>233</v>
      </c>
      <c r="E116" s="265">
        <v>12749387.619999999</v>
      </c>
      <c r="F116" s="219"/>
      <c r="H116" s="265">
        <f t="shared" si="5"/>
        <v>12749387.619999999</v>
      </c>
      <c r="I116" s="265">
        <f t="shared" si="7"/>
        <v>911581214.80000031</v>
      </c>
      <c r="K116" s="259"/>
    </row>
    <row r="117" spans="1:11" x14ac:dyDescent="0.2">
      <c r="A117" s="175"/>
      <c r="B117" s="161">
        <v>8</v>
      </c>
      <c r="C117" s="255">
        <f t="shared" si="6"/>
        <v>95</v>
      </c>
      <c r="D117" s="219" t="s">
        <v>233</v>
      </c>
      <c r="E117" s="265">
        <v>12749387.619999999</v>
      </c>
      <c r="F117" s="219"/>
      <c r="H117" s="265">
        <f t="shared" si="5"/>
        <v>12749387.619999999</v>
      </c>
      <c r="I117" s="265">
        <f t="shared" si="7"/>
        <v>924330602.42000031</v>
      </c>
      <c r="K117" s="259"/>
    </row>
    <row r="118" spans="1:11" x14ac:dyDescent="0.2">
      <c r="A118" s="175"/>
      <c r="B118" s="161">
        <v>8</v>
      </c>
      <c r="C118" s="255">
        <f t="shared" si="6"/>
        <v>96</v>
      </c>
      <c r="D118" s="219" t="s">
        <v>233</v>
      </c>
      <c r="E118" s="265">
        <v>12749387.619999999</v>
      </c>
      <c r="F118" s="219"/>
      <c r="H118" s="265">
        <f t="shared" si="5"/>
        <v>12749387.619999999</v>
      </c>
      <c r="I118" s="265">
        <f t="shared" si="7"/>
        <v>937079990.04000032</v>
      </c>
      <c r="K118" s="259"/>
    </row>
    <row r="119" spans="1:11" x14ac:dyDescent="0.2">
      <c r="A119" s="175"/>
      <c r="B119" s="161">
        <v>9</v>
      </c>
      <c r="C119" s="255">
        <f t="shared" si="6"/>
        <v>97</v>
      </c>
      <c r="D119" s="219" t="s">
        <v>233</v>
      </c>
      <c r="E119" s="265">
        <v>12749387.619999999</v>
      </c>
      <c r="F119" s="219"/>
      <c r="H119" s="265">
        <f t="shared" si="5"/>
        <v>12749387.619999999</v>
      </c>
      <c r="I119" s="265">
        <f t="shared" si="7"/>
        <v>949829377.66000032</v>
      </c>
      <c r="K119" s="259"/>
    </row>
    <row r="120" spans="1:11" x14ac:dyDescent="0.2">
      <c r="A120" s="175"/>
      <c r="B120" s="161">
        <v>9</v>
      </c>
      <c r="C120" s="255">
        <f t="shared" si="6"/>
        <v>98</v>
      </c>
      <c r="D120" s="219" t="s">
        <v>233</v>
      </c>
      <c r="E120" s="265">
        <v>12749387.619999999</v>
      </c>
      <c r="F120" s="219"/>
      <c r="H120" s="265">
        <f t="shared" si="5"/>
        <v>12749387.619999999</v>
      </c>
      <c r="I120" s="265">
        <f t="shared" si="7"/>
        <v>962578765.28000033</v>
      </c>
      <c r="K120" s="259"/>
    </row>
    <row r="121" spans="1:11" x14ac:dyDescent="0.2">
      <c r="A121" s="175"/>
      <c r="B121" s="161">
        <v>9</v>
      </c>
      <c r="C121" s="255">
        <f t="shared" si="6"/>
        <v>99</v>
      </c>
      <c r="D121" s="219" t="s">
        <v>233</v>
      </c>
      <c r="E121" s="265">
        <v>12749387.619999999</v>
      </c>
      <c r="F121" s="219"/>
      <c r="H121" s="265">
        <f t="shared" si="5"/>
        <v>12749387.619999999</v>
      </c>
      <c r="I121" s="265">
        <f t="shared" si="7"/>
        <v>975328152.90000033</v>
      </c>
      <c r="K121" s="259"/>
    </row>
    <row r="122" spans="1:11" x14ac:dyDescent="0.2">
      <c r="A122" s="175"/>
      <c r="B122" s="161">
        <v>9</v>
      </c>
      <c r="C122" s="255">
        <f t="shared" si="6"/>
        <v>100</v>
      </c>
      <c r="D122" s="219" t="s">
        <v>233</v>
      </c>
      <c r="E122" s="265">
        <v>12749387.619999999</v>
      </c>
      <c r="F122" s="219"/>
      <c r="H122" s="265">
        <f t="shared" si="5"/>
        <v>12749387.619999999</v>
      </c>
      <c r="I122" s="265">
        <f t="shared" si="7"/>
        <v>988077540.52000034</v>
      </c>
      <c r="K122" s="259"/>
    </row>
    <row r="123" spans="1:11" x14ac:dyDescent="0.2">
      <c r="A123" s="175"/>
      <c r="B123" s="161">
        <v>9</v>
      </c>
      <c r="C123" s="255">
        <f t="shared" si="6"/>
        <v>101</v>
      </c>
      <c r="D123" s="219" t="s">
        <v>233</v>
      </c>
      <c r="E123" s="265">
        <v>12749387.619999999</v>
      </c>
      <c r="F123" s="219"/>
      <c r="H123" s="265">
        <f t="shared" si="5"/>
        <v>12749387.619999999</v>
      </c>
      <c r="I123" s="265">
        <f t="shared" si="7"/>
        <v>1000826928.1400003</v>
      </c>
      <c r="K123" s="259"/>
    </row>
    <row r="124" spans="1:11" x14ac:dyDescent="0.2">
      <c r="A124" s="175"/>
      <c r="B124" s="161">
        <v>9</v>
      </c>
      <c r="C124" s="255">
        <f t="shared" si="6"/>
        <v>102</v>
      </c>
      <c r="D124" s="219" t="s">
        <v>233</v>
      </c>
      <c r="E124" s="265">
        <v>12749387.619999999</v>
      </c>
      <c r="F124" s="219"/>
      <c r="H124" s="265">
        <f t="shared" si="5"/>
        <v>12749387.619999999</v>
      </c>
      <c r="I124" s="265">
        <f t="shared" si="7"/>
        <v>1013576315.7600003</v>
      </c>
      <c r="K124" s="259"/>
    </row>
    <row r="125" spans="1:11" x14ac:dyDescent="0.2">
      <c r="A125" s="175"/>
      <c r="B125" s="161">
        <v>9</v>
      </c>
      <c r="C125" s="255">
        <f t="shared" si="6"/>
        <v>103</v>
      </c>
      <c r="D125" s="219" t="s">
        <v>233</v>
      </c>
      <c r="E125" s="265">
        <v>12749387.619999999</v>
      </c>
      <c r="F125" s="219"/>
      <c r="H125" s="265">
        <f t="shared" si="5"/>
        <v>12749387.619999999</v>
      </c>
      <c r="I125" s="265">
        <f t="shared" si="7"/>
        <v>1026325703.3800004</v>
      </c>
      <c r="K125" s="259"/>
    </row>
    <row r="126" spans="1:11" x14ac:dyDescent="0.2">
      <c r="A126" s="175"/>
      <c r="B126" s="161">
        <v>9</v>
      </c>
      <c r="C126" s="255">
        <f t="shared" si="6"/>
        <v>104</v>
      </c>
      <c r="D126" s="219" t="s">
        <v>233</v>
      </c>
      <c r="E126" s="265">
        <v>12749387.619999999</v>
      </c>
      <c r="F126" s="219"/>
      <c r="H126" s="265">
        <f t="shared" si="5"/>
        <v>12749387.619999999</v>
      </c>
      <c r="I126" s="265">
        <f t="shared" si="7"/>
        <v>1039075091.0000004</v>
      </c>
      <c r="K126" s="259"/>
    </row>
    <row r="127" spans="1:11" x14ac:dyDescent="0.2">
      <c r="A127" s="175"/>
      <c r="B127" s="161">
        <v>9</v>
      </c>
      <c r="C127" s="255">
        <f t="shared" si="6"/>
        <v>105</v>
      </c>
      <c r="D127" s="219" t="s">
        <v>233</v>
      </c>
      <c r="E127" s="265">
        <v>12749387.619999999</v>
      </c>
      <c r="F127" s="219"/>
      <c r="H127" s="265">
        <f t="shared" si="5"/>
        <v>12749387.619999999</v>
      </c>
      <c r="I127" s="265">
        <f t="shared" si="7"/>
        <v>1051824478.6200004</v>
      </c>
      <c r="K127" s="259"/>
    </row>
    <row r="128" spans="1:11" x14ac:dyDescent="0.2">
      <c r="A128" s="175"/>
      <c r="B128" s="161">
        <v>9</v>
      </c>
      <c r="C128" s="255">
        <f t="shared" si="6"/>
        <v>106</v>
      </c>
      <c r="D128" s="219" t="s">
        <v>233</v>
      </c>
      <c r="E128" s="265">
        <v>12749387.619999999</v>
      </c>
      <c r="F128" s="219"/>
      <c r="H128" s="265">
        <f t="shared" si="5"/>
        <v>12749387.619999999</v>
      </c>
      <c r="I128" s="265">
        <f t="shared" si="7"/>
        <v>1064573866.2400004</v>
      </c>
      <c r="K128" s="259"/>
    </row>
    <row r="129" spans="1:11" x14ac:dyDescent="0.2">
      <c r="A129" s="175"/>
      <c r="B129" s="161">
        <v>9</v>
      </c>
      <c r="C129" s="255">
        <f t="shared" si="6"/>
        <v>107</v>
      </c>
      <c r="D129" s="219" t="s">
        <v>233</v>
      </c>
      <c r="E129" s="265">
        <v>12749387.619999999</v>
      </c>
      <c r="F129" s="219"/>
      <c r="H129" s="265">
        <f t="shared" si="5"/>
        <v>12749387.619999999</v>
      </c>
      <c r="I129" s="265">
        <f t="shared" si="7"/>
        <v>1077323253.8600004</v>
      </c>
      <c r="K129" s="259"/>
    </row>
    <row r="130" spans="1:11" x14ac:dyDescent="0.2">
      <c r="A130" s="175"/>
      <c r="B130" s="161">
        <v>9</v>
      </c>
      <c r="C130" s="255">
        <f t="shared" si="6"/>
        <v>108</v>
      </c>
      <c r="D130" s="193" t="s">
        <v>233</v>
      </c>
      <c r="E130" s="501">
        <v>12749387.619999999</v>
      </c>
      <c r="F130" s="219"/>
      <c r="H130" s="501">
        <f t="shared" si="5"/>
        <v>12749387.619999999</v>
      </c>
      <c r="I130" s="501">
        <f t="shared" si="7"/>
        <v>1090072641.4800003</v>
      </c>
      <c r="K130" s="259"/>
    </row>
    <row r="131" spans="1:11" x14ac:dyDescent="0.2">
      <c r="A131" s="175"/>
      <c r="B131" s="513">
        <v>10</v>
      </c>
      <c r="C131" s="252">
        <f t="shared" si="6"/>
        <v>109</v>
      </c>
      <c r="D131" s="219" t="s">
        <v>233</v>
      </c>
      <c r="E131" s="265">
        <v>12749387.619999999</v>
      </c>
      <c r="F131" s="219"/>
      <c r="H131" s="265">
        <f t="shared" si="5"/>
        <v>12749387.619999999</v>
      </c>
      <c r="I131" s="265">
        <f t="shared" si="7"/>
        <v>1102822029.1000001</v>
      </c>
      <c r="K131" s="259"/>
    </row>
    <row r="132" spans="1:11" x14ac:dyDescent="0.2">
      <c r="A132" s="175"/>
      <c r="B132" s="161">
        <v>10</v>
      </c>
      <c r="C132" s="255">
        <f t="shared" si="6"/>
        <v>110</v>
      </c>
      <c r="D132" s="219" t="s">
        <v>233</v>
      </c>
      <c r="E132" s="265">
        <v>12749387.619999999</v>
      </c>
      <c r="F132" s="219"/>
      <c r="H132" s="265">
        <f t="shared" si="5"/>
        <v>12749387.619999999</v>
      </c>
      <c r="I132" s="265">
        <f t="shared" si="7"/>
        <v>1115571416.72</v>
      </c>
      <c r="K132" s="259"/>
    </row>
    <row r="133" spans="1:11" x14ac:dyDescent="0.2">
      <c r="A133" s="175"/>
      <c r="B133" s="161">
        <v>10</v>
      </c>
      <c r="C133" s="255">
        <f t="shared" si="6"/>
        <v>111</v>
      </c>
      <c r="D133" s="219" t="s">
        <v>233</v>
      </c>
      <c r="E133" s="265">
        <v>12749387.619999999</v>
      </c>
      <c r="F133" s="219"/>
      <c r="H133" s="265">
        <f t="shared" si="5"/>
        <v>12749387.619999999</v>
      </c>
      <c r="I133" s="265">
        <f t="shared" si="7"/>
        <v>1128320804.3399999</v>
      </c>
      <c r="K133" s="259"/>
    </row>
    <row r="134" spans="1:11" x14ac:dyDescent="0.2">
      <c r="A134" s="175"/>
      <c r="B134" s="161">
        <v>10</v>
      </c>
      <c r="C134" s="255">
        <f t="shared" si="6"/>
        <v>112</v>
      </c>
      <c r="D134" s="219" t="s">
        <v>233</v>
      </c>
      <c r="E134" s="265">
        <v>12749387.619999999</v>
      </c>
      <c r="F134" s="219"/>
      <c r="H134" s="265">
        <f t="shared" si="5"/>
        <v>12749387.619999999</v>
      </c>
      <c r="I134" s="265">
        <f t="shared" si="7"/>
        <v>1141070191.9599998</v>
      </c>
      <c r="K134" s="259"/>
    </row>
    <row r="135" spans="1:11" x14ac:dyDescent="0.2">
      <c r="A135" s="175"/>
      <c r="B135" s="161">
        <v>10</v>
      </c>
      <c r="C135" s="255">
        <f t="shared" si="6"/>
        <v>113</v>
      </c>
      <c r="D135" s="219" t="s">
        <v>233</v>
      </c>
      <c r="E135" s="265">
        <v>12749387.619999999</v>
      </c>
      <c r="F135" s="219"/>
      <c r="H135" s="265">
        <f t="shared" si="5"/>
        <v>12749387.619999999</v>
      </c>
      <c r="I135" s="265">
        <f t="shared" si="7"/>
        <v>1153819579.5799997</v>
      </c>
      <c r="K135" s="259"/>
    </row>
    <row r="136" spans="1:11" x14ac:dyDescent="0.2">
      <c r="A136" s="175"/>
      <c r="B136" s="161">
        <v>10</v>
      </c>
      <c r="C136" s="255">
        <f t="shared" si="6"/>
        <v>114</v>
      </c>
      <c r="D136" s="219" t="s">
        <v>233</v>
      </c>
      <c r="E136" s="265">
        <v>12749387.619999999</v>
      </c>
      <c r="F136" s="219"/>
      <c r="H136" s="265">
        <f t="shared" si="5"/>
        <v>12749387.619999999</v>
      </c>
      <c r="I136" s="265">
        <f t="shared" si="7"/>
        <v>1166568967.1999996</v>
      </c>
      <c r="K136" s="259"/>
    </row>
    <row r="137" spans="1:11" x14ac:dyDescent="0.2">
      <c r="A137" s="175"/>
      <c r="B137" s="161">
        <v>10</v>
      </c>
      <c r="C137" s="255">
        <f t="shared" si="6"/>
        <v>115</v>
      </c>
      <c r="D137" s="219" t="s">
        <v>233</v>
      </c>
      <c r="E137" s="265">
        <v>12749387.619999999</v>
      </c>
      <c r="F137" s="219"/>
      <c r="H137" s="265">
        <f t="shared" si="5"/>
        <v>12749387.619999999</v>
      </c>
      <c r="I137" s="265">
        <f t="shared" si="7"/>
        <v>1179318354.8199995</v>
      </c>
      <c r="K137" s="259"/>
    </row>
    <row r="138" spans="1:11" x14ac:dyDescent="0.2">
      <c r="A138" s="175"/>
      <c r="B138" s="161">
        <v>10</v>
      </c>
      <c r="C138" s="255">
        <f t="shared" si="6"/>
        <v>116</v>
      </c>
      <c r="D138" s="219" t="s">
        <v>233</v>
      </c>
      <c r="E138" s="265">
        <v>12749387.619999999</v>
      </c>
      <c r="F138" s="219"/>
      <c r="H138" s="265">
        <f t="shared" si="5"/>
        <v>12749387.619999999</v>
      </c>
      <c r="I138" s="265">
        <f t="shared" si="7"/>
        <v>1192067742.4399993</v>
      </c>
      <c r="K138" s="259"/>
    </row>
    <row r="139" spans="1:11" x14ac:dyDescent="0.2">
      <c r="A139" s="175"/>
      <c r="B139" s="161">
        <v>10</v>
      </c>
      <c r="C139" s="255">
        <f t="shared" si="6"/>
        <v>117</v>
      </c>
      <c r="D139" s="219" t="s">
        <v>233</v>
      </c>
      <c r="E139" s="265">
        <v>12749387.619999999</v>
      </c>
      <c r="F139" s="219"/>
      <c r="H139" s="265">
        <f t="shared" si="5"/>
        <v>12749387.619999999</v>
      </c>
      <c r="I139" s="265">
        <f t="shared" si="7"/>
        <v>1204817130.0599992</v>
      </c>
      <c r="K139" s="259"/>
    </row>
    <row r="140" spans="1:11" x14ac:dyDescent="0.2">
      <c r="A140" s="175"/>
      <c r="B140" s="161">
        <v>10</v>
      </c>
      <c r="C140" s="255">
        <f t="shared" si="6"/>
        <v>118</v>
      </c>
      <c r="D140" s="219" t="s">
        <v>233</v>
      </c>
      <c r="E140" s="265">
        <v>12749387.619999999</v>
      </c>
      <c r="F140" s="219"/>
      <c r="H140" s="265">
        <f t="shared" si="5"/>
        <v>12749387.619999999</v>
      </c>
      <c r="I140" s="265">
        <f t="shared" si="7"/>
        <v>1217566517.6799991</v>
      </c>
      <c r="K140" s="259"/>
    </row>
    <row r="141" spans="1:11" x14ac:dyDescent="0.2">
      <c r="A141" s="175"/>
      <c r="B141" s="161">
        <v>10</v>
      </c>
      <c r="C141" s="255">
        <f t="shared" si="6"/>
        <v>119</v>
      </c>
      <c r="D141" s="219" t="s">
        <v>233</v>
      </c>
      <c r="E141" s="265">
        <v>12749387.619999999</v>
      </c>
      <c r="F141" s="219"/>
      <c r="H141" s="265">
        <f t="shared" si="5"/>
        <v>12749387.619999999</v>
      </c>
      <c r="I141" s="265">
        <f t="shared" si="7"/>
        <v>1230315905.299999</v>
      </c>
      <c r="K141" s="259"/>
    </row>
    <row r="142" spans="1:11" x14ac:dyDescent="0.2">
      <c r="A142" s="175"/>
      <c r="B142" s="161">
        <v>10</v>
      </c>
      <c r="C142" s="255">
        <f t="shared" si="6"/>
        <v>120</v>
      </c>
      <c r="D142" s="219" t="s">
        <v>233</v>
      </c>
      <c r="E142" s="265">
        <v>12749387.619999999</v>
      </c>
      <c r="F142" s="219"/>
      <c r="H142" s="265">
        <f t="shared" si="5"/>
        <v>12749387.619999999</v>
      </c>
      <c r="I142" s="265">
        <f t="shared" si="7"/>
        <v>1243065292.9199989</v>
      </c>
      <c r="K142" s="259"/>
    </row>
    <row r="143" spans="1:11" x14ac:dyDescent="0.2">
      <c r="A143" s="175"/>
      <c r="B143" s="161">
        <v>11</v>
      </c>
      <c r="C143" s="255">
        <f t="shared" si="6"/>
        <v>121</v>
      </c>
      <c r="D143" s="219" t="s">
        <v>233</v>
      </c>
      <c r="E143" s="265">
        <v>12749387.619999999</v>
      </c>
      <c r="F143" s="219"/>
      <c r="H143" s="265">
        <f t="shared" si="5"/>
        <v>12749387.619999999</v>
      </c>
      <c r="I143" s="265">
        <f t="shared" si="7"/>
        <v>1255814680.5399988</v>
      </c>
      <c r="K143" s="259"/>
    </row>
    <row r="144" spans="1:11" x14ac:dyDescent="0.2">
      <c r="A144" s="175"/>
      <c r="B144" s="161">
        <v>11</v>
      </c>
      <c r="C144" s="255">
        <f t="shared" si="6"/>
        <v>122</v>
      </c>
      <c r="D144" s="219" t="s">
        <v>233</v>
      </c>
      <c r="E144" s="265">
        <v>12749387.619999999</v>
      </c>
      <c r="F144" s="219"/>
      <c r="H144" s="265">
        <f t="shared" si="5"/>
        <v>12749387.619999999</v>
      </c>
      <c r="I144" s="265">
        <f t="shared" si="7"/>
        <v>1268564068.1599987</v>
      </c>
      <c r="K144" s="259"/>
    </row>
    <row r="145" spans="1:11" x14ac:dyDescent="0.2">
      <c r="A145" s="175"/>
      <c r="B145" s="161">
        <v>11</v>
      </c>
      <c r="C145" s="255">
        <f t="shared" si="6"/>
        <v>123</v>
      </c>
      <c r="D145" s="219" t="s">
        <v>233</v>
      </c>
      <c r="E145" s="265">
        <v>12749387.619999999</v>
      </c>
      <c r="F145" s="219"/>
      <c r="H145" s="265">
        <f t="shared" si="5"/>
        <v>12749387.619999999</v>
      </c>
      <c r="I145" s="265">
        <f t="shared" si="7"/>
        <v>1281313455.7799985</v>
      </c>
      <c r="K145" s="259"/>
    </row>
    <row r="146" spans="1:11" x14ac:dyDescent="0.2">
      <c r="A146" s="175"/>
      <c r="B146" s="161">
        <v>11</v>
      </c>
      <c r="C146" s="255">
        <f t="shared" si="6"/>
        <v>124</v>
      </c>
      <c r="D146" s="219" t="s">
        <v>233</v>
      </c>
      <c r="E146" s="265">
        <v>12749387.619999999</v>
      </c>
      <c r="F146" s="219"/>
      <c r="H146" s="265">
        <f t="shared" si="5"/>
        <v>12749387.619999999</v>
      </c>
      <c r="I146" s="265">
        <f t="shared" si="7"/>
        <v>1294062843.3999984</v>
      </c>
      <c r="K146" s="259"/>
    </row>
    <row r="147" spans="1:11" x14ac:dyDescent="0.2">
      <c r="A147" s="175"/>
      <c r="B147" s="513">
        <v>11</v>
      </c>
      <c r="C147" s="252">
        <f t="shared" si="6"/>
        <v>125</v>
      </c>
      <c r="D147" s="219" t="s">
        <v>233</v>
      </c>
      <c r="E147" s="265">
        <v>12749387.619999999</v>
      </c>
      <c r="F147" s="219"/>
      <c r="H147" s="265">
        <f t="shared" si="5"/>
        <v>12749387.619999999</v>
      </c>
      <c r="I147" s="265">
        <f t="shared" si="7"/>
        <v>1306812231.0199983</v>
      </c>
      <c r="K147" s="259"/>
    </row>
    <row r="148" spans="1:11" x14ac:dyDescent="0.2">
      <c r="A148" s="175"/>
      <c r="B148" s="161">
        <v>11</v>
      </c>
      <c r="C148" s="255">
        <f t="shared" si="6"/>
        <v>126</v>
      </c>
      <c r="D148" s="219" t="s">
        <v>233</v>
      </c>
      <c r="E148" s="265">
        <v>12749387.619999999</v>
      </c>
      <c r="F148" s="219"/>
      <c r="H148" s="265">
        <f t="shared" si="5"/>
        <v>12749387.619999999</v>
      </c>
      <c r="I148" s="265">
        <f t="shared" si="7"/>
        <v>1319561618.6399982</v>
      </c>
      <c r="K148" s="259"/>
    </row>
    <row r="149" spans="1:11" x14ac:dyDescent="0.2">
      <c r="A149" s="175"/>
      <c r="B149" s="161">
        <v>11</v>
      </c>
      <c r="C149" s="255">
        <f t="shared" si="6"/>
        <v>127</v>
      </c>
      <c r="D149" s="219" t="s">
        <v>233</v>
      </c>
      <c r="E149" s="265">
        <v>12749387.619999999</v>
      </c>
      <c r="F149" s="219"/>
      <c r="H149" s="265">
        <f t="shared" si="5"/>
        <v>12749387.619999999</v>
      </c>
      <c r="I149" s="265">
        <f t="shared" si="7"/>
        <v>1332311006.2599981</v>
      </c>
      <c r="K149" s="259"/>
    </row>
    <row r="150" spans="1:11" x14ac:dyDescent="0.2">
      <c r="A150" s="175"/>
      <c r="B150" s="161">
        <v>11</v>
      </c>
      <c r="C150" s="255">
        <f t="shared" si="6"/>
        <v>128</v>
      </c>
      <c r="D150" s="219" t="s">
        <v>233</v>
      </c>
      <c r="E150" s="265">
        <v>12749387.619999999</v>
      </c>
      <c r="F150" s="219"/>
      <c r="H150" s="265">
        <f t="shared" si="5"/>
        <v>12749387.619999999</v>
      </c>
      <c r="I150" s="265">
        <f t="shared" si="7"/>
        <v>1345060393.879998</v>
      </c>
      <c r="K150" s="259"/>
    </row>
    <row r="151" spans="1:11" x14ac:dyDescent="0.2">
      <c r="A151" s="175"/>
      <c r="B151" s="161">
        <v>11</v>
      </c>
      <c r="C151" s="255">
        <f t="shared" si="6"/>
        <v>129</v>
      </c>
      <c r="D151" s="219" t="s">
        <v>233</v>
      </c>
      <c r="E151" s="265">
        <v>12749387.619999999</v>
      </c>
      <c r="F151" s="219"/>
      <c r="H151" s="265">
        <f t="shared" ref="H151:H214" si="8">E151*(1-$E$9)</f>
        <v>12749387.619999999</v>
      </c>
      <c r="I151" s="265">
        <f t="shared" si="7"/>
        <v>1357809781.4999979</v>
      </c>
      <c r="K151" s="259"/>
    </row>
    <row r="152" spans="1:11" x14ac:dyDescent="0.2">
      <c r="A152" s="175"/>
      <c r="B152" s="161">
        <v>11</v>
      </c>
      <c r="C152" s="255">
        <f t="shared" si="6"/>
        <v>130</v>
      </c>
      <c r="D152" s="219" t="s">
        <v>233</v>
      </c>
      <c r="E152" s="265">
        <v>12749387.619999999</v>
      </c>
      <c r="F152" s="219"/>
      <c r="H152" s="265">
        <f t="shared" si="8"/>
        <v>12749387.619999999</v>
      </c>
      <c r="I152" s="265">
        <f t="shared" si="7"/>
        <v>1370559169.1199977</v>
      </c>
    </row>
    <row r="153" spans="1:11" x14ac:dyDescent="0.2">
      <c r="A153" s="175"/>
      <c r="B153" s="161">
        <v>11</v>
      </c>
      <c r="C153" s="255">
        <f t="shared" ref="C153:C216" si="9">C152+1</f>
        <v>131</v>
      </c>
      <c r="D153" s="219" t="s">
        <v>233</v>
      </c>
      <c r="E153" s="265">
        <v>12749387.619999999</v>
      </c>
      <c r="F153" s="219"/>
      <c r="H153" s="265">
        <f t="shared" si="8"/>
        <v>12749387.619999999</v>
      </c>
      <c r="I153" s="265">
        <f t="shared" ref="I153:I216" si="10">(I152+H153)</f>
        <v>1383308556.7399976</v>
      </c>
    </row>
    <row r="154" spans="1:11" x14ac:dyDescent="0.2">
      <c r="A154" s="175"/>
      <c r="B154" s="161">
        <v>11</v>
      </c>
      <c r="C154" s="255">
        <f t="shared" si="9"/>
        <v>132</v>
      </c>
      <c r="D154" s="219" t="s">
        <v>233</v>
      </c>
      <c r="E154" s="265">
        <v>12749387.619999999</v>
      </c>
      <c r="F154" s="219"/>
      <c r="H154" s="265">
        <f t="shared" si="8"/>
        <v>12749387.619999999</v>
      </c>
      <c r="I154" s="265">
        <f t="shared" si="10"/>
        <v>1396057944.3599975</v>
      </c>
      <c r="K154" s="259"/>
    </row>
    <row r="155" spans="1:11" x14ac:dyDescent="0.2">
      <c r="A155" s="175"/>
      <c r="B155" s="161">
        <v>12</v>
      </c>
      <c r="C155" s="255">
        <f t="shared" si="9"/>
        <v>133</v>
      </c>
      <c r="D155" s="219" t="s">
        <v>233</v>
      </c>
      <c r="E155" s="265">
        <v>12749387.619999999</v>
      </c>
      <c r="F155" s="219"/>
      <c r="H155" s="265">
        <f t="shared" si="8"/>
        <v>12749387.619999999</v>
      </c>
      <c r="I155" s="265">
        <f t="shared" si="10"/>
        <v>1408807331.9799974</v>
      </c>
    </row>
    <row r="156" spans="1:11" x14ac:dyDescent="0.2">
      <c r="A156" s="175"/>
      <c r="B156" s="161">
        <v>12</v>
      </c>
      <c r="C156" s="255">
        <f t="shared" si="9"/>
        <v>134</v>
      </c>
      <c r="D156" s="219" t="s">
        <v>233</v>
      </c>
      <c r="E156" s="265">
        <v>12749387.619999999</v>
      </c>
      <c r="F156" s="219"/>
      <c r="H156" s="265">
        <f t="shared" si="8"/>
        <v>12749387.619999999</v>
      </c>
      <c r="I156" s="265">
        <f t="shared" si="10"/>
        <v>1421556719.5999973</v>
      </c>
    </row>
    <row r="157" spans="1:11" x14ac:dyDescent="0.2">
      <c r="A157" s="175"/>
      <c r="B157" s="161">
        <v>12</v>
      </c>
      <c r="C157" s="255">
        <f t="shared" si="9"/>
        <v>135</v>
      </c>
      <c r="D157" s="219" t="s">
        <v>233</v>
      </c>
      <c r="E157" s="265">
        <v>12749387.619999999</v>
      </c>
      <c r="F157" s="219"/>
      <c r="H157" s="265">
        <f t="shared" si="8"/>
        <v>12749387.619999999</v>
      </c>
      <c r="I157" s="265">
        <f t="shared" si="10"/>
        <v>1434306107.2199972</v>
      </c>
    </row>
    <row r="158" spans="1:11" x14ac:dyDescent="0.2">
      <c r="A158" s="175"/>
      <c r="B158" s="161">
        <v>12</v>
      </c>
      <c r="C158" s="255">
        <f t="shared" si="9"/>
        <v>136</v>
      </c>
      <c r="D158" s="219" t="s">
        <v>233</v>
      </c>
      <c r="E158" s="265">
        <v>12749387.619999999</v>
      </c>
      <c r="F158" s="219"/>
      <c r="H158" s="265">
        <f t="shared" si="8"/>
        <v>12749387.619999999</v>
      </c>
      <c r="I158" s="265">
        <f t="shared" si="10"/>
        <v>1447055494.8399971</v>
      </c>
    </row>
    <row r="159" spans="1:11" x14ac:dyDescent="0.2">
      <c r="A159" s="175"/>
      <c r="B159" s="161">
        <v>12</v>
      </c>
      <c r="C159" s="255">
        <f t="shared" si="9"/>
        <v>137</v>
      </c>
      <c r="D159" s="219" t="s">
        <v>233</v>
      </c>
      <c r="E159" s="265">
        <v>12749387.619999999</v>
      </c>
      <c r="F159" s="219"/>
      <c r="H159" s="265">
        <f t="shared" si="8"/>
        <v>12749387.619999999</v>
      </c>
      <c r="I159" s="265">
        <f t="shared" si="10"/>
        <v>1459804882.4599969</v>
      </c>
    </row>
    <row r="160" spans="1:11" x14ac:dyDescent="0.2">
      <c r="A160" s="175"/>
      <c r="B160" s="161">
        <v>12</v>
      </c>
      <c r="C160" s="255">
        <f t="shared" si="9"/>
        <v>138</v>
      </c>
      <c r="D160" s="219" t="s">
        <v>233</v>
      </c>
      <c r="E160" s="265">
        <v>12749387.619999999</v>
      </c>
      <c r="F160" s="219"/>
      <c r="H160" s="265">
        <f t="shared" si="8"/>
        <v>12749387.619999999</v>
      </c>
      <c r="I160" s="265">
        <f t="shared" si="10"/>
        <v>1472554270.0799968</v>
      </c>
    </row>
    <row r="161" spans="1:9" x14ac:dyDescent="0.2">
      <c r="A161" s="175"/>
      <c r="B161" s="161">
        <v>12</v>
      </c>
      <c r="C161" s="255">
        <f t="shared" si="9"/>
        <v>139</v>
      </c>
      <c r="D161" s="219" t="s">
        <v>233</v>
      </c>
      <c r="E161" s="265">
        <v>12749387.619999999</v>
      </c>
      <c r="F161" s="219"/>
      <c r="H161" s="265">
        <f t="shared" si="8"/>
        <v>12749387.619999999</v>
      </c>
      <c r="I161" s="265">
        <f t="shared" si="10"/>
        <v>1485303657.6999967</v>
      </c>
    </row>
    <row r="162" spans="1:9" x14ac:dyDescent="0.2">
      <c r="A162" s="175"/>
      <c r="B162" s="161">
        <v>12</v>
      </c>
      <c r="C162" s="255">
        <f t="shared" si="9"/>
        <v>140</v>
      </c>
      <c r="D162" s="219" t="s">
        <v>233</v>
      </c>
      <c r="E162" s="265">
        <v>12749387.619999999</v>
      </c>
      <c r="F162" s="219"/>
      <c r="H162" s="265">
        <f t="shared" si="8"/>
        <v>12749387.619999999</v>
      </c>
      <c r="I162" s="265">
        <f t="shared" si="10"/>
        <v>1498053045.3199966</v>
      </c>
    </row>
    <row r="163" spans="1:9" x14ac:dyDescent="0.2">
      <c r="A163" s="175"/>
      <c r="B163" s="161">
        <v>12</v>
      </c>
      <c r="C163" s="255">
        <f t="shared" si="9"/>
        <v>141</v>
      </c>
      <c r="D163" s="219" t="s">
        <v>233</v>
      </c>
      <c r="E163" s="265">
        <v>12749387.619999999</v>
      </c>
      <c r="F163" s="219"/>
      <c r="H163" s="265">
        <f t="shared" si="8"/>
        <v>12749387.619999999</v>
      </c>
      <c r="I163" s="265">
        <f t="shared" si="10"/>
        <v>1510802432.9399965</v>
      </c>
    </row>
    <row r="164" spans="1:9" x14ac:dyDescent="0.2">
      <c r="A164" s="175"/>
      <c r="B164" s="161">
        <v>12</v>
      </c>
      <c r="C164" s="255">
        <f t="shared" si="9"/>
        <v>142</v>
      </c>
      <c r="D164" s="219" t="s">
        <v>233</v>
      </c>
      <c r="E164" s="265">
        <v>12749387.619999999</v>
      </c>
      <c r="F164" s="219"/>
      <c r="H164" s="265">
        <f t="shared" si="8"/>
        <v>12749387.619999999</v>
      </c>
      <c r="I164" s="265">
        <f t="shared" si="10"/>
        <v>1523551820.5599964</v>
      </c>
    </row>
    <row r="165" spans="1:9" x14ac:dyDescent="0.2">
      <c r="A165" s="175"/>
      <c r="B165" s="161">
        <v>12</v>
      </c>
      <c r="C165" s="255">
        <f t="shared" si="9"/>
        <v>143</v>
      </c>
      <c r="D165" s="219" t="s">
        <v>233</v>
      </c>
      <c r="E165" s="265">
        <v>12749387.619999999</v>
      </c>
      <c r="F165" s="219"/>
      <c r="H165" s="265">
        <f t="shared" si="8"/>
        <v>12749387.619999999</v>
      </c>
      <c r="I165" s="265">
        <f t="shared" si="10"/>
        <v>1536301208.1799963</v>
      </c>
    </row>
    <row r="166" spans="1:9" x14ac:dyDescent="0.2">
      <c r="A166" s="175"/>
      <c r="B166" s="161">
        <v>12</v>
      </c>
      <c r="C166" s="255">
        <f t="shared" si="9"/>
        <v>144</v>
      </c>
      <c r="D166" s="193" t="s">
        <v>233</v>
      </c>
      <c r="E166" s="501">
        <v>12749387.619999999</v>
      </c>
      <c r="F166" s="219"/>
      <c r="H166" s="501">
        <f t="shared" si="8"/>
        <v>12749387.619999999</v>
      </c>
      <c r="I166" s="501">
        <f t="shared" si="10"/>
        <v>1549050595.7999961</v>
      </c>
    </row>
    <row r="167" spans="1:9" x14ac:dyDescent="0.2">
      <c r="A167" s="175"/>
      <c r="B167" s="513">
        <v>13</v>
      </c>
      <c r="C167" s="252">
        <f t="shared" si="9"/>
        <v>145</v>
      </c>
      <c r="D167" s="219" t="s">
        <v>233</v>
      </c>
      <c r="E167" s="265">
        <v>12749387.619999999</v>
      </c>
      <c r="F167" s="219"/>
      <c r="H167" s="265">
        <f t="shared" si="8"/>
        <v>12749387.619999999</v>
      </c>
      <c r="I167" s="265">
        <f t="shared" si="10"/>
        <v>1561799983.419996</v>
      </c>
    </row>
    <row r="168" spans="1:9" x14ac:dyDescent="0.2">
      <c r="A168" s="175"/>
      <c r="B168" s="161">
        <v>13</v>
      </c>
      <c r="C168" s="255">
        <f t="shared" si="9"/>
        <v>146</v>
      </c>
      <c r="D168" s="219" t="s">
        <v>233</v>
      </c>
      <c r="E168" s="265">
        <v>12749387.619999999</v>
      </c>
      <c r="F168" s="219"/>
      <c r="H168" s="265">
        <f t="shared" si="8"/>
        <v>12749387.619999999</v>
      </c>
      <c r="I168" s="265">
        <f t="shared" si="10"/>
        <v>1574549371.0399959</v>
      </c>
    </row>
    <row r="169" spans="1:9" x14ac:dyDescent="0.2">
      <c r="A169" s="175"/>
      <c r="B169" s="161">
        <v>13</v>
      </c>
      <c r="C169" s="255">
        <f t="shared" si="9"/>
        <v>147</v>
      </c>
      <c r="D169" s="219" t="s">
        <v>233</v>
      </c>
      <c r="E169" s="265">
        <v>12749387.619999999</v>
      </c>
      <c r="F169" s="219"/>
      <c r="H169" s="265">
        <f t="shared" si="8"/>
        <v>12749387.619999999</v>
      </c>
      <c r="I169" s="265">
        <f t="shared" si="10"/>
        <v>1587298758.6599958</v>
      </c>
    </row>
    <row r="170" spans="1:9" x14ac:dyDescent="0.2">
      <c r="A170" s="175"/>
      <c r="B170" s="161">
        <v>13</v>
      </c>
      <c r="C170" s="255">
        <f t="shared" si="9"/>
        <v>148</v>
      </c>
      <c r="D170" s="219" t="s">
        <v>233</v>
      </c>
      <c r="E170" s="265">
        <v>12749387.619999999</v>
      </c>
      <c r="F170" s="219"/>
      <c r="H170" s="265">
        <f t="shared" si="8"/>
        <v>12749387.619999999</v>
      </c>
      <c r="I170" s="265">
        <f t="shared" si="10"/>
        <v>1600048146.2799957</v>
      </c>
    </row>
    <row r="171" spans="1:9" x14ac:dyDescent="0.2">
      <c r="A171" s="175"/>
      <c r="B171" s="161">
        <v>13</v>
      </c>
      <c r="C171" s="255">
        <f t="shared" si="9"/>
        <v>149</v>
      </c>
      <c r="D171" s="219" t="s">
        <v>233</v>
      </c>
      <c r="E171" s="265">
        <v>12749387.619999999</v>
      </c>
      <c r="F171" s="219"/>
      <c r="H171" s="265">
        <f t="shared" si="8"/>
        <v>12749387.619999999</v>
      </c>
      <c r="I171" s="265">
        <f t="shared" si="10"/>
        <v>1612797533.8999956</v>
      </c>
    </row>
    <row r="172" spans="1:9" x14ac:dyDescent="0.2">
      <c r="A172" s="175"/>
      <c r="B172" s="161">
        <v>13</v>
      </c>
      <c r="C172" s="255">
        <f t="shared" si="9"/>
        <v>150</v>
      </c>
      <c r="D172" s="219" t="s">
        <v>233</v>
      </c>
      <c r="E172" s="265">
        <v>12749387.619999999</v>
      </c>
      <c r="F172" s="219"/>
      <c r="H172" s="265">
        <f t="shared" si="8"/>
        <v>12749387.619999999</v>
      </c>
      <c r="I172" s="265">
        <f t="shared" si="10"/>
        <v>1625546921.5199955</v>
      </c>
    </row>
    <row r="173" spans="1:9" x14ac:dyDescent="0.2">
      <c r="A173" s="175"/>
      <c r="B173" s="161">
        <v>13</v>
      </c>
      <c r="C173" s="255">
        <f t="shared" si="9"/>
        <v>151</v>
      </c>
      <c r="D173" s="219" t="s">
        <v>233</v>
      </c>
      <c r="E173" s="265">
        <v>12749387.619999999</v>
      </c>
      <c r="F173" s="219"/>
      <c r="H173" s="265">
        <f t="shared" si="8"/>
        <v>12749387.619999999</v>
      </c>
      <c r="I173" s="265">
        <f t="shared" si="10"/>
        <v>1638296309.1399953</v>
      </c>
    </row>
    <row r="174" spans="1:9" x14ac:dyDescent="0.2">
      <c r="A174" s="175"/>
      <c r="B174" s="161">
        <v>13</v>
      </c>
      <c r="C174" s="255">
        <f t="shared" si="9"/>
        <v>152</v>
      </c>
      <c r="D174" s="219" t="s">
        <v>233</v>
      </c>
      <c r="E174" s="265">
        <v>12749387.619999999</v>
      </c>
      <c r="F174" s="219"/>
      <c r="H174" s="265">
        <f t="shared" si="8"/>
        <v>12749387.619999999</v>
      </c>
      <c r="I174" s="265">
        <f t="shared" si="10"/>
        <v>1651045696.7599952</v>
      </c>
    </row>
    <row r="175" spans="1:9" x14ac:dyDescent="0.2">
      <c r="A175" s="175"/>
      <c r="B175" s="161">
        <v>13</v>
      </c>
      <c r="C175" s="255">
        <f t="shared" si="9"/>
        <v>153</v>
      </c>
      <c r="D175" s="219" t="s">
        <v>233</v>
      </c>
      <c r="E175" s="265">
        <v>12749387.619999999</v>
      </c>
      <c r="F175" s="219"/>
      <c r="H175" s="265">
        <f t="shared" si="8"/>
        <v>12749387.619999999</v>
      </c>
      <c r="I175" s="265">
        <f t="shared" si="10"/>
        <v>1663795084.3799951</v>
      </c>
    </row>
    <row r="176" spans="1:9" x14ac:dyDescent="0.2">
      <c r="A176" s="175"/>
      <c r="B176" s="161">
        <v>13</v>
      </c>
      <c r="C176" s="255">
        <f t="shared" si="9"/>
        <v>154</v>
      </c>
      <c r="D176" s="219" t="s">
        <v>233</v>
      </c>
      <c r="E176" s="265">
        <v>12749387.619999999</v>
      </c>
      <c r="F176" s="219"/>
      <c r="H176" s="265">
        <f t="shared" si="8"/>
        <v>12749387.619999999</v>
      </c>
      <c r="I176" s="265">
        <f t="shared" si="10"/>
        <v>1676544471.999995</v>
      </c>
    </row>
    <row r="177" spans="1:9" x14ac:dyDescent="0.2">
      <c r="A177" s="175"/>
      <c r="B177" s="161">
        <v>13</v>
      </c>
      <c r="C177" s="255">
        <f t="shared" si="9"/>
        <v>155</v>
      </c>
      <c r="D177" s="219" t="s">
        <v>233</v>
      </c>
      <c r="E177" s="265">
        <v>12749387.619999999</v>
      </c>
      <c r="F177" s="219"/>
      <c r="H177" s="265">
        <f t="shared" si="8"/>
        <v>12749387.619999999</v>
      </c>
      <c r="I177" s="265">
        <f t="shared" si="10"/>
        <v>1689293859.6199949</v>
      </c>
    </row>
    <row r="178" spans="1:9" x14ac:dyDescent="0.2">
      <c r="A178" s="175"/>
      <c r="B178" s="161">
        <v>13</v>
      </c>
      <c r="C178" s="255">
        <f t="shared" si="9"/>
        <v>156</v>
      </c>
      <c r="D178" s="219" t="s">
        <v>233</v>
      </c>
      <c r="E178" s="265">
        <v>12749387.619999999</v>
      </c>
      <c r="F178" s="219"/>
      <c r="H178" s="265">
        <f t="shared" si="8"/>
        <v>12749387.619999999</v>
      </c>
      <c r="I178" s="265">
        <f t="shared" si="10"/>
        <v>1702043247.2399948</v>
      </c>
    </row>
    <row r="179" spans="1:9" x14ac:dyDescent="0.2">
      <c r="A179" s="175"/>
      <c r="B179" s="161">
        <v>14</v>
      </c>
      <c r="C179" s="255">
        <f t="shared" si="9"/>
        <v>157</v>
      </c>
      <c r="D179" s="219" t="s">
        <v>233</v>
      </c>
      <c r="E179" s="265">
        <v>12749387.619999999</v>
      </c>
      <c r="F179" s="219"/>
      <c r="H179" s="265">
        <f t="shared" si="8"/>
        <v>12749387.619999999</v>
      </c>
      <c r="I179" s="265">
        <f t="shared" si="10"/>
        <v>1714792634.8599946</v>
      </c>
    </row>
    <row r="180" spans="1:9" x14ac:dyDescent="0.2">
      <c r="A180" s="175"/>
      <c r="B180" s="161">
        <v>14</v>
      </c>
      <c r="C180" s="255">
        <f t="shared" si="9"/>
        <v>158</v>
      </c>
      <c r="D180" s="219" t="s">
        <v>233</v>
      </c>
      <c r="E180" s="265">
        <v>12749387.619999999</v>
      </c>
      <c r="F180" s="219"/>
      <c r="H180" s="265">
        <f t="shared" si="8"/>
        <v>12749387.619999999</v>
      </c>
      <c r="I180" s="265">
        <f t="shared" si="10"/>
        <v>1727542022.4799945</v>
      </c>
    </row>
    <row r="181" spans="1:9" x14ac:dyDescent="0.2">
      <c r="A181" s="175"/>
      <c r="B181" s="161">
        <v>14</v>
      </c>
      <c r="C181" s="255">
        <f t="shared" si="9"/>
        <v>159</v>
      </c>
      <c r="D181" s="219" t="s">
        <v>233</v>
      </c>
      <c r="E181" s="265">
        <v>12749387.619999999</v>
      </c>
      <c r="F181" s="219"/>
      <c r="H181" s="265">
        <f t="shared" si="8"/>
        <v>12749387.619999999</v>
      </c>
      <c r="I181" s="265">
        <f t="shared" si="10"/>
        <v>1740291410.0999944</v>
      </c>
    </row>
    <row r="182" spans="1:9" x14ac:dyDescent="0.2">
      <c r="A182" s="175"/>
      <c r="B182" s="161">
        <v>14</v>
      </c>
      <c r="C182" s="255">
        <f t="shared" si="9"/>
        <v>160</v>
      </c>
      <c r="D182" s="219" t="s">
        <v>233</v>
      </c>
      <c r="E182" s="265">
        <v>12749387.619999999</v>
      </c>
      <c r="F182" s="219"/>
      <c r="H182" s="265">
        <f t="shared" si="8"/>
        <v>12749387.619999999</v>
      </c>
      <c r="I182" s="265">
        <f t="shared" si="10"/>
        <v>1753040797.7199943</v>
      </c>
    </row>
    <row r="183" spans="1:9" x14ac:dyDescent="0.2">
      <c r="A183" s="175"/>
      <c r="B183" s="161">
        <v>14</v>
      </c>
      <c r="C183" s="255">
        <f t="shared" si="9"/>
        <v>161</v>
      </c>
      <c r="D183" s="219" t="s">
        <v>233</v>
      </c>
      <c r="E183" s="265">
        <v>12749387.619999999</v>
      </c>
      <c r="F183" s="219"/>
      <c r="H183" s="265">
        <f t="shared" si="8"/>
        <v>12749387.619999999</v>
      </c>
      <c r="I183" s="265">
        <f t="shared" si="10"/>
        <v>1765790185.3399942</v>
      </c>
    </row>
    <row r="184" spans="1:9" x14ac:dyDescent="0.2">
      <c r="A184" s="175"/>
      <c r="B184" s="161">
        <v>14</v>
      </c>
      <c r="C184" s="255">
        <f t="shared" si="9"/>
        <v>162</v>
      </c>
      <c r="D184" s="219" t="s">
        <v>233</v>
      </c>
      <c r="E184" s="265">
        <v>12749387.619999999</v>
      </c>
      <c r="F184" s="219"/>
      <c r="H184" s="265">
        <f t="shared" si="8"/>
        <v>12749387.619999999</v>
      </c>
      <c r="I184" s="265">
        <f t="shared" si="10"/>
        <v>1778539572.9599941</v>
      </c>
    </row>
    <row r="185" spans="1:9" x14ac:dyDescent="0.2">
      <c r="A185" s="175"/>
      <c r="B185" s="161">
        <v>14</v>
      </c>
      <c r="C185" s="255">
        <f t="shared" si="9"/>
        <v>163</v>
      </c>
      <c r="D185" s="219" t="s">
        <v>233</v>
      </c>
      <c r="E185" s="265">
        <v>12749387.619999999</v>
      </c>
      <c r="F185" s="219"/>
      <c r="H185" s="265">
        <f t="shared" si="8"/>
        <v>12749387.619999999</v>
      </c>
      <c r="I185" s="265">
        <f t="shared" si="10"/>
        <v>1791288960.579994</v>
      </c>
    </row>
    <row r="186" spans="1:9" x14ac:dyDescent="0.2">
      <c r="A186" s="175"/>
      <c r="B186" s="161">
        <v>14</v>
      </c>
      <c r="C186" s="255">
        <f t="shared" si="9"/>
        <v>164</v>
      </c>
      <c r="D186" s="219" t="s">
        <v>233</v>
      </c>
      <c r="E186" s="265">
        <v>12749387.619999999</v>
      </c>
      <c r="F186" s="219"/>
      <c r="H186" s="265">
        <f t="shared" si="8"/>
        <v>12749387.619999999</v>
      </c>
      <c r="I186" s="265">
        <f t="shared" si="10"/>
        <v>1804038348.1999938</v>
      </c>
    </row>
    <row r="187" spans="1:9" x14ac:dyDescent="0.2">
      <c r="A187" s="175"/>
      <c r="B187" s="161">
        <v>14</v>
      </c>
      <c r="C187" s="255">
        <f t="shared" si="9"/>
        <v>165</v>
      </c>
      <c r="D187" s="219" t="s">
        <v>233</v>
      </c>
      <c r="E187" s="265">
        <v>12749387.619999999</v>
      </c>
      <c r="F187" s="219"/>
      <c r="H187" s="265">
        <f t="shared" si="8"/>
        <v>12749387.619999999</v>
      </c>
      <c r="I187" s="265">
        <f t="shared" si="10"/>
        <v>1816787735.8199937</v>
      </c>
    </row>
    <row r="188" spans="1:9" x14ac:dyDescent="0.2">
      <c r="A188" s="175"/>
      <c r="B188" s="161">
        <v>14</v>
      </c>
      <c r="C188" s="255">
        <f t="shared" si="9"/>
        <v>166</v>
      </c>
      <c r="D188" s="219" t="s">
        <v>233</v>
      </c>
      <c r="E188" s="265">
        <v>12749387.619999999</v>
      </c>
      <c r="F188" s="219"/>
      <c r="H188" s="265">
        <f t="shared" si="8"/>
        <v>12749387.619999999</v>
      </c>
      <c r="I188" s="265">
        <f t="shared" si="10"/>
        <v>1829537123.4399936</v>
      </c>
    </row>
    <row r="189" spans="1:9" x14ac:dyDescent="0.2">
      <c r="A189" s="175"/>
      <c r="B189" s="513">
        <v>14</v>
      </c>
      <c r="C189" s="252">
        <f t="shared" si="9"/>
        <v>167</v>
      </c>
      <c r="D189" s="219" t="s">
        <v>233</v>
      </c>
      <c r="E189" s="265">
        <v>12749387.619999999</v>
      </c>
      <c r="F189" s="219"/>
      <c r="H189" s="265">
        <f t="shared" si="8"/>
        <v>12749387.619999999</v>
      </c>
      <c r="I189" s="265">
        <f t="shared" si="10"/>
        <v>1842286511.0599935</v>
      </c>
    </row>
    <row r="190" spans="1:9" x14ac:dyDescent="0.2">
      <c r="A190" s="175"/>
      <c r="B190" s="161">
        <v>14</v>
      </c>
      <c r="C190" s="255">
        <f t="shared" si="9"/>
        <v>168</v>
      </c>
      <c r="D190" s="219" t="s">
        <v>233</v>
      </c>
      <c r="E190" s="265">
        <v>12749387.619999999</v>
      </c>
      <c r="F190" s="219"/>
      <c r="H190" s="265">
        <f t="shared" si="8"/>
        <v>12749387.619999999</v>
      </c>
      <c r="I190" s="265">
        <f t="shared" si="10"/>
        <v>1855035898.6799934</v>
      </c>
    </row>
    <row r="191" spans="1:9" x14ac:dyDescent="0.2">
      <c r="A191" s="175"/>
      <c r="B191" s="161">
        <v>15</v>
      </c>
      <c r="C191" s="255">
        <f t="shared" si="9"/>
        <v>169</v>
      </c>
      <c r="D191" s="219" t="s">
        <v>233</v>
      </c>
      <c r="E191" s="265">
        <v>12749387.619999999</v>
      </c>
      <c r="F191" s="219"/>
      <c r="H191" s="265">
        <f t="shared" si="8"/>
        <v>12749387.619999999</v>
      </c>
      <c r="I191" s="265">
        <f t="shared" si="10"/>
        <v>1867785286.2999933</v>
      </c>
    </row>
    <row r="192" spans="1:9" x14ac:dyDescent="0.2">
      <c r="A192" s="175"/>
      <c r="B192" s="161">
        <v>15</v>
      </c>
      <c r="C192" s="255">
        <f t="shared" si="9"/>
        <v>170</v>
      </c>
      <c r="D192" s="219" t="s">
        <v>233</v>
      </c>
      <c r="E192" s="265">
        <v>12749387.619999999</v>
      </c>
      <c r="F192" s="219"/>
      <c r="H192" s="265">
        <f t="shared" si="8"/>
        <v>12749387.619999999</v>
      </c>
      <c r="I192" s="265">
        <f t="shared" si="10"/>
        <v>1880534673.9199932</v>
      </c>
    </row>
    <row r="193" spans="1:9" x14ac:dyDescent="0.2">
      <c r="A193" s="175"/>
      <c r="B193" s="161">
        <v>15</v>
      </c>
      <c r="C193" s="255">
        <f t="shared" si="9"/>
        <v>171</v>
      </c>
      <c r="D193" s="219" t="s">
        <v>233</v>
      </c>
      <c r="E193" s="265">
        <v>12749387.619999999</v>
      </c>
      <c r="F193" s="219"/>
      <c r="H193" s="265">
        <f t="shared" si="8"/>
        <v>12749387.619999999</v>
      </c>
      <c r="I193" s="265">
        <f t="shared" si="10"/>
        <v>1893284061.539993</v>
      </c>
    </row>
    <row r="194" spans="1:9" x14ac:dyDescent="0.2">
      <c r="A194" s="175"/>
      <c r="B194" s="161">
        <v>15</v>
      </c>
      <c r="C194" s="255">
        <f t="shared" si="9"/>
        <v>172</v>
      </c>
      <c r="D194" s="219" t="s">
        <v>233</v>
      </c>
      <c r="E194" s="265">
        <v>12749387.619999999</v>
      </c>
      <c r="F194" s="219"/>
      <c r="H194" s="265">
        <f t="shared" si="8"/>
        <v>12749387.619999999</v>
      </c>
      <c r="I194" s="265">
        <f t="shared" si="10"/>
        <v>1906033449.1599929</v>
      </c>
    </row>
    <row r="195" spans="1:9" x14ac:dyDescent="0.2">
      <c r="A195" s="175"/>
      <c r="B195" s="161">
        <v>15</v>
      </c>
      <c r="C195" s="255">
        <f t="shared" si="9"/>
        <v>173</v>
      </c>
      <c r="D195" s="219" t="s">
        <v>233</v>
      </c>
      <c r="E195" s="265">
        <v>12749387.619999999</v>
      </c>
      <c r="F195" s="219"/>
      <c r="H195" s="265">
        <f t="shared" si="8"/>
        <v>12749387.619999999</v>
      </c>
      <c r="I195" s="265">
        <f t="shared" si="10"/>
        <v>1918782836.7799928</v>
      </c>
    </row>
    <row r="196" spans="1:9" x14ac:dyDescent="0.2">
      <c r="A196" s="175"/>
      <c r="B196" s="161">
        <v>15</v>
      </c>
      <c r="C196" s="255">
        <f t="shared" si="9"/>
        <v>174</v>
      </c>
      <c r="D196" s="219" t="s">
        <v>233</v>
      </c>
      <c r="E196" s="265">
        <v>12749387.619999999</v>
      </c>
      <c r="F196" s="219"/>
      <c r="H196" s="265">
        <f t="shared" si="8"/>
        <v>12749387.619999999</v>
      </c>
      <c r="I196" s="265">
        <f t="shared" si="10"/>
        <v>1931532224.3999927</v>
      </c>
    </row>
    <row r="197" spans="1:9" x14ac:dyDescent="0.2">
      <c r="A197" s="175"/>
      <c r="B197" s="161">
        <v>15</v>
      </c>
      <c r="C197" s="255">
        <f t="shared" si="9"/>
        <v>175</v>
      </c>
      <c r="D197" s="219" t="s">
        <v>233</v>
      </c>
      <c r="E197" s="265">
        <v>12749387.619999999</v>
      </c>
      <c r="F197" s="219"/>
      <c r="H197" s="265">
        <f t="shared" si="8"/>
        <v>12749387.619999999</v>
      </c>
      <c r="I197" s="265">
        <f t="shared" si="10"/>
        <v>1944281612.0199926</v>
      </c>
    </row>
    <row r="198" spans="1:9" x14ac:dyDescent="0.2">
      <c r="A198" s="175"/>
      <c r="B198" s="161">
        <v>15</v>
      </c>
      <c r="C198" s="255">
        <f t="shared" si="9"/>
        <v>176</v>
      </c>
      <c r="D198" s="219" t="s">
        <v>233</v>
      </c>
      <c r="E198" s="265">
        <v>12749387.619999999</v>
      </c>
      <c r="F198" s="219"/>
      <c r="H198" s="265">
        <f t="shared" si="8"/>
        <v>12749387.619999999</v>
      </c>
      <c r="I198" s="265">
        <f t="shared" si="10"/>
        <v>1957030999.6399925</v>
      </c>
    </row>
    <row r="199" spans="1:9" x14ac:dyDescent="0.2">
      <c r="A199" s="175"/>
      <c r="B199" s="161">
        <v>15</v>
      </c>
      <c r="C199" s="255">
        <f t="shared" si="9"/>
        <v>177</v>
      </c>
      <c r="D199" s="219" t="s">
        <v>233</v>
      </c>
      <c r="E199" s="265">
        <v>12749387.619999999</v>
      </c>
      <c r="F199" s="219"/>
      <c r="H199" s="265">
        <f t="shared" si="8"/>
        <v>12749387.619999999</v>
      </c>
      <c r="I199" s="265">
        <f t="shared" si="10"/>
        <v>1969780387.2599924</v>
      </c>
    </row>
    <row r="200" spans="1:9" x14ac:dyDescent="0.2">
      <c r="A200" s="175"/>
      <c r="B200" s="161">
        <v>15</v>
      </c>
      <c r="C200" s="255">
        <f t="shared" si="9"/>
        <v>178</v>
      </c>
      <c r="D200" s="219" t="s">
        <v>233</v>
      </c>
      <c r="E200" s="265">
        <v>12749387.619999999</v>
      </c>
      <c r="F200" s="219"/>
      <c r="H200" s="265">
        <f t="shared" si="8"/>
        <v>12749387.619999999</v>
      </c>
      <c r="I200" s="265">
        <f t="shared" si="10"/>
        <v>1982529774.8799922</v>
      </c>
    </row>
    <row r="201" spans="1:9" x14ac:dyDescent="0.2">
      <c r="A201" s="175"/>
      <c r="B201" s="161">
        <v>15</v>
      </c>
      <c r="C201" s="255">
        <f t="shared" si="9"/>
        <v>179</v>
      </c>
      <c r="D201" s="219" t="s">
        <v>233</v>
      </c>
      <c r="E201" s="265">
        <v>12749387.619999999</v>
      </c>
      <c r="F201" s="219"/>
      <c r="H201" s="265">
        <f t="shared" si="8"/>
        <v>12749387.619999999</v>
      </c>
      <c r="I201" s="265">
        <f t="shared" si="10"/>
        <v>1995279162.4999921</v>
      </c>
    </row>
    <row r="202" spans="1:9" x14ac:dyDescent="0.2">
      <c r="A202" s="175"/>
      <c r="B202" s="161">
        <v>15</v>
      </c>
      <c r="C202" s="255">
        <f t="shared" si="9"/>
        <v>180</v>
      </c>
      <c r="D202" s="193" t="s">
        <v>233</v>
      </c>
      <c r="E202" s="501">
        <v>12749387.619999999</v>
      </c>
      <c r="F202" s="219"/>
      <c r="H202" s="501">
        <f t="shared" si="8"/>
        <v>12749387.619999999</v>
      </c>
      <c r="I202" s="501">
        <f t="shared" si="10"/>
        <v>2008028550.119992</v>
      </c>
    </row>
    <row r="203" spans="1:9" x14ac:dyDescent="0.2">
      <c r="A203" s="175"/>
      <c r="B203" s="513">
        <v>16</v>
      </c>
      <c r="C203" s="252">
        <f t="shared" si="9"/>
        <v>181</v>
      </c>
      <c r="D203" s="219" t="s">
        <v>233</v>
      </c>
      <c r="E203" s="265">
        <v>12749387.619999999</v>
      </c>
      <c r="F203" s="219"/>
      <c r="H203" s="265">
        <f t="shared" si="8"/>
        <v>12749387.619999999</v>
      </c>
      <c r="I203" s="265">
        <f t="shared" si="10"/>
        <v>2020777937.7399919</v>
      </c>
    </row>
    <row r="204" spans="1:9" x14ac:dyDescent="0.2">
      <c r="A204" s="175"/>
      <c r="B204" s="161">
        <v>16</v>
      </c>
      <c r="C204" s="255">
        <f t="shared" si="9"/>
        <v>182</v>
      </c>
      <c r="D204" s="219" t="s">
        <v>233</v>
      </c>
      <c r="E204" s="265">
        <v>12749387.619999999</v>
      </c>
      <c r="F204" s="219"/>
      <c r="H204" s="265">
        <f t="shared" si="8"/>
        <v>12749387.619999999</v>
      </c>
      <c r="I204" s="265">
        <f t="shared" si="10"/>
        <v>2033527325.3599918</v>
      </c>
    </row>
    <row r="205" spans="1:9" x14ac:dyDescent="0.2">
      <c r="A205" s="175"/>
      <c r="B205" s="161">
        <v>16</v>
      </c>
      <c r="C205" s="255">
        <f t="shared" si="9"/>
        <v>183</v>
      </c>
      <c r="D205" s="219" t="s">
        <v>233</v>
      </c>
      <c r="E205" s="265">
        <v>12749387.619999999</v>
      </c>
      <c r="F205" s="219"/>
      <c r="H205" s="265">
        <f t="shared" si="8"/>
        <v>12749387.619999999</v>
      </c>
      <c r="I205" s="265">
        <f t="shared" si="10"/>
        <v>2046276712.9799917</v>
      </c>
    </row>
    <row r="206" spans="1:9" x14ac:dyDescent="0.2">
      <c r="A206" s="175"/>
      <c r="B206" s="161">
        <v>16</v>
      </c>
      <c r="C206" s="255">
        <f t="shared" si="9"/>
        <v>184</v>
      </c>
      <c r="D206" s="219" t="s">
        <v>233</v>
      </c>
      <c r="E206" s="265">
        <v>12749387.619999999</v>
      </c>
      <c r="F206" s="219"/>
      <c r="H206" s="265">
        <f t="shared" si="8"/>
        <v>12749387.619999999</v>
      </c>
      <c r="I206" s="265">
        <f t="shared" si="10"/>
        <v>2059026100.5999916</v>
      </c>
    </row>
    <row r="207" spans="1:9" x14ac:dyDescent="0.2">
      <c r="A207" s="175"/>
      <c r="B207" s="161">
        <v>16</v>
      </c>
      <c r="C207" s="255">
        <f t="shared" si="9"/>
        <v>185</v>
      </c>
      <c r="D207" s="219" t="s">
        <v>233</v>
      </c>
      <c r="E207" s="265">
        <v>12749387.619999999</v>
      </c>
      <c r="F207" s="219"/>
      <c r="H207" s="265">
        <f t="shared" si="8"/>
        <v>12749387.619999999</v>
      </c>
      <c r="I207" s="265">
        <f t="shared" si="10"/>
        <v>2071775488.2199914</v>
      </c>
    </row>
    <row r="208" spans="1:9" x14ac:dyDescent="0.2">
      <c r="A208" s="175"/>
      <c r="B208" s="161">
        <v>16</v>
      </c>
      <c r="C208" s="255">
        <f t="shared" si="9"/>
        <v>186</v>
      </c>
      <c r="D208" s="219" t="s">
        <v>233</v>
      </c>
      <c r="E208" s="265">
        <v>12749387.619999999</v>
      </c>
      <c r="F208" s="219"/>
      <c r="H208" s="265">
        <f t="shared" si="8"/>
        <v>12749387.619999999</v>
      </c>
      <c r="I208" s="265">
        <f t="shared" si="10"/>
        <v>2084524875.8399913</v>
      </c>
    </row>
    <row r="209" spans="1:9" x14ac:dyDescent="0.2">
      <c r="A209" s="175"/>
      <c r="B209" s="161">
        <v>16</v>
      </c>
      <c r="C209" s="255">
        <f t="shared" si="9"/>
        <v>187</v>
      </c>
      <c r="D209" s="219" t="s">
        <v>233</v>
      </c>
      <c r="E209" s="265">
        <v>12749387.619999999</v>
      </c>
      <c r="F209" s="219"/>
      <c r="H209" s="265">
        <f t="shared" si="8"/>
        <v>12749387.619999999</v>
      </c>
      <c r="I209" s="265">
        <f t="shared" si="10"/>
        <v>2097274263.4599912</v>
      </c>
    </row>
    <row r="210" spans="1:9" x14ac:dyDescent="0.2">
      <c r="A210" s="175"/>
      <c r="B210" s="161">
        <v>16</v>
      </c>
      <c r="C210" s="255">
        <f t="shared" si="9"/>
        <v>188</v>
      </c>
      <c r="D210" s="219" t="s">
        <v>233</v>
      </c>
      <c r="E210" s="265">
        <v>12749387.619999999</v>
      </c>
      <c r="F210" s="219"/>
      <c r="H210" s="265">
        <f t="shared" si="8"/>
        <v>12749387.619999999</v>
      </c>
      <c r="I210" s="265">
        <f t="shared" si="10"/>
        <v>2110023651.0799911</v>
      </c>
    </row>
    <row r="211" spans="1:9" x14ac:dyDescent="0.2">
      <c r="A211" s="175"/>
      <c r="B211" s="161">
        <v>16</v>
      </c>
      <c r="C211" s="255">
        <f t="shared" si="9"/>
        <v>189</v>
      </c>
      <c r="D211" s="219" t="s">
        <v>233</v>
      </c>
      <c r="E211" s="265">
        <v>12749387.619999999</v>
      </c>
      <c r="F211" s="219"/>
      <c r="H211" s="265">
        <f t="shared" si="8"/>
        <v>12749387.619999999</v>
      </c>
      <c r="I211" s="265">
        <f t="shared" si="10"/>
        <v>2122773038.699991</v>
      </c>
    </row>
    <row r="212" spans="1:9" x14ac:dyDescent="0.2">
      <c r="A212" s="175"/>
      <c r="B212" s="161">
        <v>16</v>
      </c>
      <c r="C212" s="255">
        <f t="shared" si="9"/>
        <v>190</v>
      </c>
      <c r="D212" s="219" t="s">
        <v>233</v>
      </c>
      <c r="E212" s="265">
        <v>12749387.619999999</v>
      </c>
      <c r="F212" s="219"/>
      <c r="H212" s="265">
        <f t="shared" si="8"/>
        <v>12749387.619999999</v>
      </c>
      <c r="I212" s="265">
        <f t="shared" si="10"/>
        <v>2135522426.3199909</v>
      </c>
    </row>
    <row r="213" spans="1:9" x14ac:dyDescent="0.2">
      <c r="A213" s="175"/>
      <c r="B213" s="161">
        <v>16</v>
      </c>
      <c r="C213" s="255">
        <f t="shared" si="9"/>
        <v>191</v>
      </c>
      <c r="D213" s="219" t="s">
        <v>233</v>
      </c>
      <c r="E213" s="265">
        <v>12749387.619999999</v>
      </c>
      <c r="F213" s="219"/>
      <c r="H213" s="265">
        <f t="shared" si="8"/>
        <v>12749387.619999999</v>
      </c>
      <c r="I213" s="265">
        <f t="shared" si="10"/>
        <v>2148271813.939991</v>
      </c>
    </row>
    <row r="214" spans="1:9" x14ac:dyDescent="0.2">
      <c r="A214" s="175"/>
      <c r="B214" s="161">
        <v>16</v>
      </c>
      <c r="C214" s="255">
        <f t="shared" si="9"/>
        <v>192</v>
      </c>
      <c r="D214" s="219" t="s">
        <v>233</v>
      </c>
      <c r="E214" s="265">
        <v>12749387.619999999</v>
      </c>
      <c r="F214" s="219"/>
      <c r="H214" s="265">
        <f t="shared" si="8"/>
        <v>12749387.619999999</v>
      </c>
      <c r="I214" s="265">
        <f t="shared" si="10"/>
        <v>2161021201.5599909</v>
      </c>
    </row>
    <row r="215" spans="1:9" x14ac:dyDescent="0.2">
      <c r="A215" s="175"/>
      <c r="B215" s="161">
        <v>17</v>
      </c>
      <c r="C215" s="255">
        <f t="shared" si="9"/>
        <v>193</v>
      </c>
      <c r="D215" s="219" t="s">
        <v>233</v>
      </c>
      <c r="E215" s="265">
        <v>12749387.619999999</v>
      </c>
      <c r="F215" s="219"/>
      <c r="H215" s="265">
        <f t="shared" ref="H215:H262" si="11">E215*(1-$E$9)</f>
        <v>12749387.619999999</v>
      </c>
      <c r="I215" s="265">
        <f t="shared" si="10"/>
        <v>2173770589.1799908</v>
      </c>
    </row>
    <row r="216" spans="1:9" x14ac:dyDescent="0.2">
      <c r="A216" s="175"/>
      <c r="B216" s="161">
        <v>17</v>
      </c>
      <c r="C216" s="255">
        <f t="shared" si="9"/>
        <v>194</v>
      </c>
      <c r="D216" s="219" t="s">
        <v>233</v>
      </c>
      <c r="E216" s="265">
        <v>12749387.619999999</v>
      </c>
      <c r="F216" s="219"/>
      <c r="H216" s="265">
        <f t="shared" si="11"/>
        <v>12749387.619999999</v>
      </c>
      <c r="I216" s="265">
        <f t="shared" si="10"/>
        <v>2186519976.7999907</v>
      </c>
    </row>
    <row r="217" spans="1:9" x14ac:dyDescent="0.2">
      <c r="A217" s="175"/>
      <c r="B217" s="161">
        <v>17</v>
      </c>
      <c r="C217" s="255">
        <f t="shared" ref="C217:C262" si="12">C216+1</f>
        <v>195</v>
      </c>
      <c r="D217" s="219" t="s">
        <v>233</v>
      </c>
      <c r="E217" s="265">
        <v>12749387.619999999</v>
      </c>
      <c r="F217" s="219"/>
      <c r="H217" s="265">
        <f t="shared" si="11"/>
        <v>12749387.619999999</v>
      </c>
      <c r="I217" s="265">
        <f t="shared" ref="I217:I262" si="13">(I216+H217)</f>
        <v>2199269364.4199905</v>
      </c>
    </row>
    <row r="218" spans="1:9" x14ac:dyDescent="0.2">
      <c r="A218" s="175"/>
      <c r="B218" s="161">
        <v>17</v>
      </c>
      <c r="C218" s="255">
        <f t="shared" si="12"/>
        <v>196</v>
      </c>
      <c r="D218" s="219" t="s">
        <v>233</v>
      </c>
      <c r="E218" s="265">
        <v>12749387.619999999</v>
      </c>
      <c r="F218" s="219"/>
      <c r="H218" s="265">
        <f t="shared" si="11"/>
        <v>12749387.619999999</v>
      </c>
      <c r="I218" s="265">
        <f t="shared" si="13"/>
        <v>2212018752.0399904</v>
      </c>
    </row>
    <row r="219" spans="1:9" x14ac:dyDescent="0.2">
      <c r="A219" s="175"/>
      <c r="B219" s="161">
        <v>17</v>
      </c>
      <c r="C219" s="255">
        <f t="shared" si="12"/>
        <v>197</v>
      </c>
      <c r="D219" s="219" t="s">
        <v>233</v>
      </c>
      <c r="E219" s="265">
        <v>12749387.619999999</v>
      </c>
      <c r="F219" s="219"/>
      <c r="H219" s="265">
        <f t="shared" si="11"/>
        <v>12749387.619999999</v>
      </c>
      <c r="I219" s="265">
        <f t="shared" si="13"/>
        <v>2224768139.6599903</v>
      </c>
    </row>
    <row r="220" spans="1:9" x14ac:dyDescent="0.2">
      <c r="A220" s="175"/>
      <c r="B220" s="161">
        <v>17</v>
      </c>
      <c r="C220" s="255">
        <f t="shared" si="12"/>
        <v>198</v>
      </c>
      <c r="D220" s="219" t="s">
        <v>233</v>
      </c>
      <c r="E220" s="265">
        <v>12749387.619999999</v>
      </c>
      <c r="F220" s="219"/>
      <c r="H220" s="265">
        <f t="shared" si="11"/>
        <v>12749387.619999999</v>
      </c>
      <c r="I220" s="265">
        <f t="shared" si="13"/>
        <v>2237517527.2799902</v>
      </c>
    </row>
    <row r="221" spans="1:9" x14ac:dyDescent="0.2">
      <c r="A221" s="175"/>
      <c r="B221" s="161">
        <v>17</v>
      </c>
      <c r="C221" s="255">
        <f t="shared" si="12"/>
        <v>199</v>
      </c>
      <c r="D221" s="219" t="s">
        <v>233</v>
      </c>
      <c r="E221" s="265">
        <v>12749387.619999999</v>
      </c>
      <c r="F221" s="219"/>
      <c r="H221" s="265">
        <f t="shared" si="11"/>
        <v>12749387.619999999</v>
      </c>
      <c r="I221" s="265">
        <f t="shared" si="13"/>
        <v>2250266914.8999901</v>
      </c>
    </row>
    <row r="222" spans="1:9" x14ac:dyDescent="0.2">
      <c r="A222" s="175"/>
      <c r="B222" s="161">
        <v>17</v>
      </c>
      <c r="C222" s="255">
        <f t="shared" si="12"/>
        <v>200</v>
      </c>
      <c r="D222" s="219" t="s">
        <v>233</v>
      </c>
      <c r="E222" s="265">
        <v>12749387.619999999</v>
      </c>
      <c r="F222" s="219"/>
      <c r="H222" s="265">
        <f t="shared" si="11"/>
        <v>12749387.619999999</v>
      </c>
      <c r="I222" s="265">
        <f t="shared" si="13"/>
        <v>2263016302.51999</v>
      </c>
    </row>
    <row r="223" spans="1:9" x14ac:dyDescent="0.2">
      <c r="A223" s="175"/>
      <c r="B223" s="161">
        <v>17</v>
      </c>
      <c r="C223" s="255">
        <f t="shared" si="12"/>
        <v>201</v>
      </c>
      <c r="D223" s="219" t="s">
        <v>233</v>
      </c>
      <c r="E223" s="265">
        <v>12749387.619999999</v>
      </c>
      <c r="F223" s="219"/>
      <c r="H223" s="265">
        <f t="shared" si="11"/>
        <v>12749387.619999999</v>
      </c>
      <c r="I223" s="265">
        <f t="shared" si="13"/>
        <v>2275765690.1399899</v>
      </c>
    </row>
    <row r="224" spans="1:9" x14ac:dyDescent="0.2">
      <c r="A224" s="175"/>
      <c r="B224" s="161">
        <v>17</v>
      </c>
      <c r="C224" s="255">
        <f t="shared" si="12"/>
        <v>202</v>
      </c>
      <c r="D224" s="219" t="s">
        <v>233</v>
      </c>
      <c r="E224" s="265">
        <v>12749387.619999999</v>
      </c>
      <c r="F224" s="219"/>
      <c r="H224" s="265">
        <f t="shared" si="11"/>
        <v>12749387.619999999</v>
      </c>
      <c r="I224" s="265">
        <f t="shared" si="13"/>
        <v>2288515077.7599897</v>
      </c>
    </row>
    <row r="225" spans="1:9" x14ac:dyDescent="0.2">
      <c r="A225" s="175"/>
      <c r="B225" s="161">
        <v>17</v>
      </c>
      <c r="C225" s="255">
        <f t="shared" si="12"/>
        <v>203</v>
      </c>
      <c r="D225" s="219" t="s">
        <v>233</v>
      </c>
      <c r="E225" s="265">
        <v>12749387.619999999</v>
      </c>
      <c r="F225" s="219"/>
      <c r="H225" s="265">
        <f t="shared" si="11"/>
        <v>12749387.619999999</v>
      </c>
      <c r="I225" s="265">
        <f t="shared" si="13"/>
        <v>2301264465.3799896</v>
      </c>
    </row>
    <row r="226" spans="1:9" x14ac:dyDescent="0.2">
      <c r="A226" s="175"/>
      <c r="B226" s="161">
        <v>17</v>
      </c>
      <c r="C226" s="255">
        <f t="shared" si="12"/>
        <v>204</v>
      </c>
      <c r="D226" s="219" t="s">
        <v>233</v>
      </c>
      <c r="E226" s="265">
        <v>12749387.619999999</v>
      </c>
      <c r="F226" s="219"/>
      <c r="H226" s="265">
        <f t="shared" si="11"/>
        <v>12749387.619999999</v>
      </c>
      <c r="I226" s="265">
        <f t="shared" si="13"/>
        <v>2314013852.9999895</v>
      </c>
    </row>
    <row r="227" spans="1:9" x14ac:dyDescent="0.2">
      <c r="A227" s="175"/>
      <c r="B227" s="161">
        <v>18</v>
      </c>
      <c r="C227" s="255">
        <f t="shared" si="12"/>
        <v>205</v>
      </c>
      <c r="D227" s="219" t="s">
        <v>233</v>
      </c>
      <c r="E227" s="265">
        <v>12749387.619999999</v>
      </c>
      <c r="F227" s="219"/>
      <c r="H227" s="265">
        <f t="shared" si="11"/>
        <v>12749387.619999999</v>
      </c>
      <c r="I227" s="265">
        <f t="shared" si="13"/>
        <v>2326763240.6199894</v>
      </c>
    </row>
    <row r="228" spans="1:9" x14ac:dyDescent="0.2">
      <c r="A228" s="175"/>
      <c r="B228" s="161">
        <v>18</v>
      </c>
      <c r="C228" s="255">
        <f t="shared" si="12"/>
        <v>206</v>
      </c>
      <c r="D228" s="219" t="s">
        <v>233</v>
      </c>
      <c r="E228" s="265">
        <v>12749387.619999999</v>
      </c>
      <c r="F228" s="219"/>
      <c r="H228" s="265">
        <f t="shared" si="11"/>
        <v>12749387.619999999</v>
      </c>
      <c r="I228" s="265">
        <f t="shared" si="13"/>
        <v>2339512628.2399893</v>
      </c>
    </row>
    <row r="229" spans="1:9" x14ac:dyDescent="0.2">
      <c r="A229" s="175"/>
      <c r="B229" s="161">
        <v>18</v>
      </c>
      <c r="C229" s="255">
        <f t="shared" si="12"/>
        <v>207</v>
      </c>
      <c r="D229" s="219" t="s">
        <v>233</v>
      </c>
      <c r="E229" s="265">
        <v>12749387.619999999</v>
      </c>
      <c r="F229" s="219"/>
      <c r="H229" s="265">
        <f t="shared" si="11"/>
        <v>12749387.619999999</v>
      </c>
      <c r="I229" s="265">
        <f t="shared" si="13"/>
        <v>2352262015.8599892</v>
      </c>
    </row>
    <row r="230" spans="1:9" x14ac:dyDescent="0.2">
      <c r="A230" s="175"/>
      <c r="B230" s="161">
        <v>18</v>
      </c>
      <c r="C230" s="255">
        <f t="shared" si="12"/>
        <v>208</v>
      </c>
      <c r="D230" s="219" t="s">
        <v>233</v>
      </c>
      <c r="E230" s="265">
        <v>12749387.619999999</v>
      </c>
      <c r="F230" s="219"/>
      <c r="H230" s="265">
        <f t="shared" si="11"/>
        <v>12749387.619999999</v>
      </c>
      <c r="I230" s="265">
        <f t="shared" si="13"/>
        <v>2365011403.4799891</v>
      </c>
    </row>
    <row r="231" spans="1:9" x14ac:dyDescent="0.2">
      <c r="A231" s="175"/>
      <c r="B231" s="513">
        <v>18</v>
      </c>
      <c r="C231" s="252">
        <f t="shared" si="12"/>
        <v>209</v>
      </c>
      <c r="D231" s="219" t="s">
        <v>233</v>
      </c>
      <c r="E231" s="265">
        <v>12749387.619999999</v>
      </c>
      <c r="F231" s="219"/>
      <c r="H231" s="265">
        <f t="shared" si="11"/>
        <v>12749387.619999999</v>
      </c>
      <c r="I231" s="265">
        <f t="shared" si="13"/>
        <v>2377760791.0999889</v>
      </c>
    </row>
    <row r="232" spans="1:9" x14ac:dyDescent="0.2">
      <c r="A232" s="175"/>
      <c r="B232" s="161">
        <v>18</v>
      </c>
      <c r="C232" s="255">
        <f t="shared" si="12"/>
        <v>210</v>
      </c>
      <c r="D232" s="219" t="s">
        <v>233</v>
      </c>
      <c r="E232" s="265">
        <v>12749387.619999999</v>
      </c>
      <c r="F232" s="219"/>
      <c r="H232" s="265">
        <f t="shared" si="11"/>
        <v>12749387.619999999</v>
      </c>
      <c r="I232" s="265">
        <f t="shared" si="13"/>
        <v>2390510178.7199888</v>
      </c>
    </row>
    <row r="233" spans="1:9" x14ac:dyDescent="0.2">
      <c r="A233" s="175"/>
      <c r="B233" s="161">
        <v>18</v>
      </c>
      <c r="C233" s="255">
        <f t="shared" si="12"/>
        <v>211</v>
      </c>
      <c r="D233" s="219" t="s">
        <v>233</v>
      </c>
      <c r="E233" s="265">
        <v>12749387.619999999</v>
      </c>
      <c r="F233" s="219"/>
      <c r="H233" s="265">
        <f t="shared" si="11"/>
        <v>12749387.619999999</v>
      </c>
      <c r="I233" s="265">
        <f t="shared" si="13"/>
        <v>2403259566.3399887</v>
      </c>
    </row>
    <row r="234" spans="1:9" x14ac:dyDescent="0.2">
      <c r="A234" s="175"/>
      <c r="B234" s="161">
        <v>18</v>
      </c>
      <c r="C234" s="255">
        <f t="shared" si="12"/>
        <v>212</v>
      </c>
      <c r="D234" s="219" t="s">
        <v>233</v>
      </c>
      <c r="E234" s="265">
        <v>12749387.619999999</v>
      </c>
      <c r="F234" s="219"/>
      <c r="H234" s="265">
        <f t="shared" si="11"/>
        <v>12749387.619999999</v>
      </c>
      <c r="I234" s="265">
        <f t="shared" si="13"/>
        <v>2416008953.9599886</v>
      </c>
    </row>
    <row r="235" spans="1:9" x14ac:dyDescent="0.2">
      <c r="A235" s="175"/>
      <c r="B235" s="161">
        <v>18</v>
      </c>
      <c r="C235" s="255">
        <f t="shared" si="12"/>
        <v>213</v>
      </c>
      <c r="D235" s="219" t="s">
        <v>233</v>
      </c>
      <c r="E235" s="265">
        <v>12749387.619999999</v>
      </c>
      <c r="F235" s="219"/>
      <c r="H235" s="265">
        <f t="shared" si="11"/>
        <v>12749387.619999999</v>
      </c>
      <c r="I235" s="265">
        <f t="shared" si="13"/>
        <v>2428758341.5799885</v>
      </c>
    </row>
    <row r="236" spans="1:9" x14ac:dyDescent="0.2">
      <c r="A236" s="175"/>
      <c r="B236" s="161">
        <v>18</v>
      </c>
      <c r="C236" s="255">
        <f t="shared" si="12"/>
        <v>214</v>
      </c>
      <c r="D236" s="219" t="s">
        <v>233</v>
      </c>
      <c r="E236" s="265">
        <v>12749387.619999999</v>
      </c>
      <c r="F236" s="219"/>
      <c r="H236" s="265">
        <f t="shared" si="11"/>
        <v>12749387.619999999</v>
      </c>
      <c r="I236" s="265">
        <f t="shared" si="13"/>
        <v>2441507729.1999884</v>
      </c>
    </row>
    <row r="237" spans="1:9" x14ac:dyDescent="0.2">
      <c r="A237" s="175"/>
      <c r="B237" s="161">
        <v>18</v>
      </c>
      <c r="C237" s="255">
        <f t="shared" si="12"/>
        <v>215</v>
      </c>
      <c r="D237" s="219" t="s">
        <v>233</v>
      </c>
      <c r="E237" s="265">
        <v>12749387.619999999</v>
      </c>
      <c r="F237" s="219"/>
      <c r="H237" s="265">
        <f t="shared" si="11"/>
        <v>12749387.619999999</v>
      </c>
      <c r="I237" s="265">
        <f t="shared" si="13"/>
        <v>2454257116.8199883</v>
      </c>
    </row>
    <row r="238" spans="1:9" x14ac:dyDescent="0.2">
      <c r="A238" s="175"/>
      <c r="B238" s="161">
        <v>18</v>
      </c>
      <c r="C238" s="255">
        <f t="shared" si="12"/>
        <v>216</v>
      </c>
      <c r="D238" s="193" t="s">
        <v>233</v>
      </c>
      <c r="E238" s="501">
        <v>12749387.619999999</v>
      </c>
      <c r="F238" s="219"/>
      <c r="H238" s="501">
        <f t="shared" si="11"/>
        <v>12749387.619999999</v>
      </c>
      <c r="I238" s="501">
        <f t="shared" si="13"/>
        <v>2467006504.4399881</v>
      </c>
    </row>
    <row r="239" spans="1:9" x14ac:dyDescent="0.2">
      <c r="A239" s="175"/>
      <c r="B239" s="513">
        <v>19</v>
      </c>
      <c r="C239" s="252">
        <f t="shared" si="12"/>
        <v>217</v>
      </c>
      <c r="D239" s="219" t="s">
        <v>233</v>
      </c>
      <c r="E239" s="265">
        <v>12749387.619999999</v>
      </c>
      <c r="F239" s="219"/>
      <c r="H239" s="265">
        <f t="shared" si="11"/>
        <v>12749387.619999999</v>
      </c>
      <c r="I239" s="265">
        <f t="shared" si="13"/>
        <v>2479755892.059988</v>
      </c>
    </row>
    <row r="240" spans="1:9" x14ac:dyDescent="0.2">
      <c r="A240" s="175"/>
      <c r="B240" s="161">
        <v>19</v>
      </c>
      <c r="C240" s="255">
        <f t="shared" si="12"/>
        <v>218</v>
      </c>
      <c r="D240" s="219" t="s">
        <v>233</v>
      </c>
      <c r="E240" s="265">
        <v>12749387.619999999</v>
      </c>
      <c r="F240" s="219"/>
      <c r="H240" s="265">
        <f t="shared" si="11"/>
        <v>12749387.619999999</v>
      </c>
      <c r="I240" s="265">
        <f t="shared" si="13"/>
        <v>2492505279.6799879</v>
      </c>
    </row>
    <row r="241" spans="2:9" x14ac:dyDescent="0.2">
      <c r="B241" s="161">
        <v>19</v>
      </c>
      <c r="C241" s="255">
        <f t="shared" si="12"/>
        <v>219</v>
      </c>
      <c r="D241" s="219" t="s">
        <v>233</v>
      </c>
      <c r="E241" s="265">
        <v>12749387.619999999</v>
      </c>
      <c r="F241" s="219"/>
      <c r="H241" s="265">
        <f t="shared" si="11"/>
        <v>12749387.619999999</v>
      </c>
      <c r="I241" s="265">
        <f t="shared" si="13"/>
        <v>2505254667.2999878</v>
      </c>
    </row>
    <row r="242" spans="2:9" x14ac:dyDescent="0.2">
      <c r="B242" s="161">
        <v>19</v>
      </c>
      <c r="C242" s="255">
        <f t="shared" si="12"/>
        <v>220</v>
      </c>
      <c r="D242" s="219" t="s">
        <v>233</v>
      </c>
      <c r="E242" s="265">
        <v>12749387.619999999</v>
      </c>
      <c r="F242" s="219"/>
      <c r="H242" s="265">
        <f t="shared" si="11"/>
        <v>12749387.619999999</v>
      </c>
      <c r="I242" s="265">
        <f t="shared" si="13"/>
        <v>2518004054.9199877</v>
      </c>
    </row>
    <row r="243" spans="2:9" x14ac:dyDescent="0.2">
      <c r="B243" s="161">
        <v>19</v>
      </c>
      <c r="C243" s="255">
        <f t="shared" si="12"/>
        <v>221</v>
      </c>
      <c r="D243" s="219" t="s">
        <v>233</v>
      </c>
      <c r="E243" s="265">
        <v>12749387.619999999</v>
      </c>
      <c r="F243" s="219"/>
      <c r="H243" s="265">
        <f t="shared" si="11"/>
        <v>12749387.619999999</v>
      </c>
      <c r="I243" s="265">
        <f t="shared" si="13"/>
        <v>2530753442.5399876</v>
      </c>
    </row>
    <row r="244" spans="2:9" x14ac:dyDescent="0.2">
      <c r="B244" s="161">
        <v>19</v>
      </c>
      <c r="C244" s="255">
        <f t="shared" si="12"/>
        <v>222</v>
      </c>
      <c r="D244" s="219" t="s">
        <v>233</v>
      </c>
      <c r="E244" s="265">
        <v>12749387.619999999</v>
      </c>
      <c r="F244" s="219"/>
      <c r="H244" s="265">
        <f t="shared" si="11"/>
        <v>12749387.619999999</v>
      </c>
      <c r="I244" s="265">
        <f t="shared" si="13"/>
        <v>2543502830.1599874</v>
      </c>
    </row>
    <row r="245" spans="2:9" x14ac:dyDescent="0.2">
      <c r="B245" s="161">
        <v>19</v>
      </c>
      <c r="C245" s="255">
        <f t="shared" si="12"/>
        <v>223</v>
      </c>
      <c r="D245" s="219" t="s">
        <v>233</v>
      </c>
      <c r="E245" s="265">
        <v>12749387.619999999</v>
      </c>
      <c r="F245" s="219"/>
      <c r="H245" s="265">
        <f t="shared" si="11"/>
        <v>12749387.619999999</v>
      </c>
      <c r="I245" s="265">
        <f t="shared" si="13"/>
        <v>2556252217.7799873</v>
      </c>
    </row>
    <row r="246" spans="2:9" x14ac:dyDescent="0.2">
      <c r="B246" s="161">
        <v>19</v>
      </c>
      <c r="C246" s="255">
        <f t="shared" si="12"/>
        <v>224</v>
      </c>
      <c r="D246" s="219" t="s">
        <v>233</v>
      </c>
      <c r="E246" s="265">
        <v>12749387.619999999</v>
      </c>
      <c r="F246" s="219"/>
      <c r="H246" s="265">
        <f t="shared" si="11"/>
        <v>12749387.619999999</v>
      </c>
      <c r="I246" s="265">
        <f t="shared" si="13"/>
        <v>2569001605.3999872</v>
      </c>
    </row>
    <row r="247" spans="2:9" x14ac:dyDescent="0.2">
      <c r="B247" s="161">
        <v>19</v>
      </c>
      <c r="C247" s="255">
        <f t="shared" si="12"/>
        <v>225</v>
      </c>
      <c r="D247" s="219" t="s">
        <v>233</v>
      </c>
      <c r="E247" s="265">
        <v>12749387.619999999</v>
      </c>
      <c r="F247" s="219"/>
      <c r="H247" s="265">
        <f t="shared" si="11"/>
        <v>12749387.619999999</v>
      </c>
      <c r="I247" s="265">
        <f t="shared" si="13"/>
        <v>2581750993.0199871</v>
      </c>
    </row>
    <row r="248" spans="2:9" x14ac:dyDescent="0.2">
      <c r="B248" s="161">
        <v>19</v>
      </c>
      <c r="C248" s="255">
        <f t="shared" si="12"/>
        <v>226</v>
      </c>
      <c r="D248" s="219" t="s">
        <v>233</v>
      </c>
      <c r="E248" s="265">
        <v>12749387.619999999</v>
      </c>
      <c r="F248" s="219"/>
      <c r="H248" s="265">
        <f t="shared" si="11"/>
        <v>12749387.619999999</v>
      </c>
      <c r="I248" s="265">
        <f t="shared" si="13"/>
        <v>2594500380.639987</v>
      </c>
    </row>
    <row r="249" spans="2:9" x14ac:dyDescent="0.2">
      <c r="B249" s="161">
        <v>19</v>
      </c>
      <c r="C249" s="255">
        <f t="shared" si="12"/>
        <v>227</v>
      </c>
      <c r="D249" s="219" t="s">
        <v>233</v>
      </c>
      <c r="E249" s="265">
        <v>12749387.619999999</v>
      </c>
      <c r="F249" s="219"/>
      <c r="H249" s="265">
        <f t="shared" si="11"/>
        <v>12749387.619999999</v>
      </c>
      <c r="I249" s="265">
        <f t="shared" si="13"/>
        <v>2607249768.2599869</v>
      </c>
    </row>
    <row r="250" spans="2:9" x14ac:dyDescent="0.2">
      <c r="B250" s="161">
        <v>19</v>
      </c>
      <c r="C250" s="255">
        <f t="shared" si="12"/>
        <v>228</v>
      </c>
      <c r="D250" s="219" t="s">
        <v>233</v>
      </c>
      <c r="E250" s="265">
        <v>12749387.619999999</v>
      </c>
      <c r="F250" s="219"/>
      <c r="H250" s="265">
        <f t="shared" si="11"/>
        <v>12749387.619999999</v>
      </c>
      <c r="I250" s="265">
        <f t="shared" si="13"/>
        <v>2619999155.8799868</v>
      </c>
    </row>
    <row r="251" spans="2:9" x14ac:dyDescent="0.2">
      <c r="B251" s="161">
        <v>20</v>
      </c>
      <c r="C251" s="255">
        <f t="shared" si="12"/>
        <v>229</v>
      </c>
      <c r="D251" s="219" t="s">
        <v>233</v>
      </c>
      <c r="E251" s="265">
        <v>12749387.619999999</v>
      </c>
      <c r="F251" s="219"/>
      <c r="H251" s="265">
        <f t="shared" si="11"/>
        <v>12749387.619999999</v>
      </c>
      <c r="I251" s="265">
        <f t="shared" si="13"/>
        <v>2632748543.4999866</v>
      </c>
    </row>
    <row r="252" spans="2:9" x14ac:dyDescent="0.2">
      <c r="B252" s="161">
        <v>20</v>
      </c>
      <c r="C252" s="255">
        <f t="shared" si="12"/>
        <v>230</v>
      </c>
      <c r="D252" s="219" t="s">
        <v>233</v>
      </c>
      <c r="E252" s="265">
        <v>12749387.619999999</v>
      </c>
      <c r="F252" s="219"/>
      <c r="H252" s="265">
        <f t="shared" si="11"/>
        <v>12749387.619999999</v>
      </c>
      <c r="I252" s="265">
        <f t="shared" si="13"/>
        <v>2645497931.1199865</v>
      </c>
    </row>
    <row r="253" spans="2:9" x14ac:dyDescent="0.2">
      <c r="B253" s="161">
        <v>20</v>
      </c>
      <c r="C253" s="255">
        <f t="shared" si="12"/>
        <v>231</v>
      </c>
      <c r="D253" s="219" t="s">
        <v>233</v>
      </c>
      <c r="E253" s="265">
        <v>12749387.619999999</v>
      </c>
      <c r="F253" s="219"/>
      <c r="H253" s="265">
        <f t="shared" si="11"/>
        <v>12749387.619999999</v>
      </c>
      <c r="I253" s="265">
        <f t="shared" si="13"/>
        <v>2658247318.7399864</v>
      </c>
    </row>
    <row r="254" spans="2:9" x14ac:dyDescent="0.2">
      <c r="B254" s="161">
        <v>20</v>
      </c>
      <c r="C254" s="255">
        <f t="shared" si="12"/>
        <v>232</v>
      </c>
      <c r="D254" s="219" t="s">
        <v>233</v>
      </c>
      <c r="E254" s="265">
        <v>12749387.619999999</v>
      </c>
      <c r="F254" s="219"/>
      <c r="H254" s="265">
        <f t="shared" si="11"/>
        <v>12749387.619999999</v>
      </c>
      <c r="I254" s="265">
        <f t="shared" si="13"/>
        <v>2670996706.3599863</v>
      </c>
    </row>
    <row r="255" spans="2:9" x14ac:dyDescent="0.2">
      <c r="B255" s="161">
        <v>20</v>
      </c>
      <c r="C255" s="255">
        <f t="shared" si="12"/>
        <v>233</v>
      </c>
      <c r="D255" s="219" t="s">
        <v>233</v>
      </c>
      <c r="E255" s="265">
        <v>12749387.619999999</v>
      </c>
      <c r="F255" s="219"/>
      <c r="H255" s="265">
        <f t="shared" si="11"/>
        <v>12749387.619999999</v>
      </c>
      <c r="I255" s="265">
        <f t="shared" si="13"/>
        <v>2683746093.9799862</v>
      </c>
    </row>
    <row r="256" spans="2:9" x14ac:dyDescent="0.2">
      <c r="B256" s="161">
        <v>20</v>
      </c>
      <c r="C256" s="255">
        <f t="shared" si="12"/>
        <v>234</v>
      </c>
      <c r="D256" s="219" t="s">
        <v>233</v>
      </c>
      <c r="E256" s="265">
        <v>12749387.619999999</v>
      </c>
      <c r="F256" s="219"/>
      <c r="H256" s="265">
        <f t="shared" si="11"/>
        <v>12749387.619999999</v>
      </c>
      <c r="I256" s="265">
        <f t="shared" si="13"/>
        <v>2696495481.5999861</v>
      </c>
    </row>
    <row r="257" spans="2:9" x14ac:dyDescent="0.2">
      <c r="B257" s="161">
        <v>20</v>
      </c>
      <c r="C257" s="255">
        <f t="shared" si="12"/>
        <v>235</v>
      </c>
      <c r="D257" s="219" t="s">
        <v>233</v>
      </c>
      <c r="E257" s="265">
        <v>12749387.619999999</v>
      </c>
      <c r="F257" s="219"/>
      <c r="H257" s="265">
        <f t="shared" si="11"/>
        <v>12749387.619999999</v>
      </c>
      <c r="I257" s="265">
        <f t="shared" si="13"/>
        <v>2709244869.219986</v>
      </c>
    </row>
    <row r="258" spans="2:9" x14ac:dyDescent="0.2">
      <c r="B258" s="161">
        <v>20</v>
      </c>
      <c r="C258" s="255">
        <f t="shared" si="12"/>
        <v>236</v>
      </c>
      <c r="D258" s="219" t="s">
        <v>233</v>
      </c>
      <c r="E258" s="265">
        <v>12749387.619999999</v>
      </c>
      <c r="F258" s="219"/>
      <c r="H258" s="265">
        <f t="shared" si="11"/>
        <v>12749387.619999999</v>
      </c>
      <c r="I258" s="265">
        <f t="shared" si="13"/>
        <v>2721994256.8399858</v>
      </c>
    </row>
    <row r="259" spans="2:9" x14ac:dyDescent="0.2">
      <c r="B259" s="161">
        <v>20</v>
      </c>
      <c r="C259" s="255">
        <f t="shared" si="12"/>
        <v>237</v>
      </c>
      <c r="D259" s="219" t="s">
        <v>233</v>
      </c>
      <c r="E259" s="265">
        <v>12749387.619999999</v>
      </c>
      <c r="F259" s="219"/>
      <c r="H259" s="265">
        <f t="shared" si="11"/>
        <v>12749387.619999999</v>
      </c>
      <c r="I259" s="265">
        <f t="shared" si="13"/>
        <v>2734743644.4599857</v>
      </c>
    </row>
    <row r="260" spans="2:9" x14ac:dyDescent="0.2">
      <c r="B260" s="161">
        <v>20</v>
      </c>
      <c r="C260" s="255">
        <f t="shared" si="12"/>
        <v>238</v>
      </c>
      <c r="D260" s="219" t="s">
        <v>233</v>
      </c>
      <c r="E260" s="265">
        <v>12749387.619999999</v>
      </c>
      <c r="F260" s="219"/>
      <c r="H260" s="265">
        <f t="shared" si="11"/>
        <v>12749387.619999999</v>
      </c>
      <c r="I260" s="265">
        <f t="shared" si="13"/>
        <v>2747493032.0799856</v>
      </c>
    </row>
    <row r="261" spans="2:9" x14ac:dyDescent="0.2">
      <c r="B261" s="161">
        <v>20</v>
      </c>
      <c r="C261" s="255">
        <f t="shared" si="12"/>
        <v>239</v>
      </c>
      <c r="D261" s="219" t="s">
        <v>233</v>
      </c>
      <c r="E261" s="265">
        <v>12749387.619999999</v>
      </c>
      <c r="F261" s="219"/>
      <c r="H261" s="265">
        <f t="shared" si="11"/>
        <v>12749387.619999999</v>
      </c>
      <c r="I261" s="265">
        <f t="shared" si="13"/>
        <v>2760242419.6999855</v>
      </c>
    </row>
    <row r="262" spans="2:9" x14ac:dyDescent="0.2">
      <c r="B262" s="161">
        <v>20</v>
      </c>
      <c r="C262" s="255">
        <f t="shared" si="12"/>
        <v>240</v>
      </c>
      <c r="D262" s="262" t="s">
        <v>233</v>
      </c>
      <c r="E262" s="501">
        <v>12749387.619999999</v>
      </c>
      <c r="F262" s="219"/>
      <c r="H262" s="501">
        <f t="shared" si="11"/>
        <v>12749387.619999999</v>
      </c>
      <c r="I262" s="501">
        <f t="shared" si="13"/>
        <v>2772991807.3199854</v>
      </c>
    </row>
  </sheetData>
  <sheetProtection algorithmName="SHA-512" hashValue="m+rXPTdncCxwdRsVHBtXgdLLHZOOXhkjorgXJmIeWePk7B/ww86fqvMcEz+Uin2awTAwc2LOE7WNVVNJ5AcLeA==" saltValue="IKWCVzlpDEgDqR1Kw+Rg/A==" spinCount="100000" sheet="1" formatCells="0" formatColumns="0" formatRows="0"/>
  <mergeCells count="1">
    <mergeCell ref="E18:E20"/>
  </mergeCells>
  <dataValidations count="1">
    <dataValidation type="decimal" allowBlank="1" showInputMessage="1" showErrorMessage="1" errorTitle="Entrada de dados" error="Entrada de Dados números postivos. _x000a_Não superior a 100%" prompt="Entrada de Dados números postivos" sqref="E9">
      <formula1>0</formula1>
      <formula2>1</formula2>
    </dataValidation>
  </dataValidations>
  <pageMargins left="0.59055118110236227" right="0.39370078740157483" top="1.1811023622047245" bottom="0.39370078740157483" header="0.59055118110236227" footer="0.51181102362204722"/>
  <pageSetup paperSize="5048" scale="67" orientation="landscape" r:id="rId1"/>
  <headerFooter alignWithMargins="0">
    <oddHeader>&amp;L&amp;G</oddHeader>
  </headerFooter>
  <rowBreaks count="6" manualBreakCount="6">
    <brk id="58" max="14" man="1"/>
    <brk id="94" max="14" man="1"/>
    <brk id="130" max="14" man="1"/>
    <brk id="166" max="14" man="1"/>
    <brk id="202" max="14" man="1"/>
    <brk id="238" max="14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"/>
  <sheetViews>
    <sheetView showGridLines="0" topLeftCell="A9" workbookViewId="0">
      <selection activeCell="A27" sqref="A27"/>
    </sheetView>
  </sheetViews>
  <sheetFormatPr defaultColWidth="9.140625" defaultRowHeight="12.75" x14ac:dyDescent="0.2"/>
  <cols>
    <col min="1" max="2" width="4.140625" style="151" customWidth="1"/>
    <col min="3" max="3" width="44.85546875" style="151" customWidth="1"/>
    <col min="4" max="4" width="14.140625" style="151" customWidth="1"/>
    <col min="5" max="24" width="14.7109375" style="151" customWidth="1"/>
    <col min="25" max="16384" width="9.140625" style="151"/>
  </cols>
  <sheetData>
    <row r="1" spans="1:24" x14ac:dyDescent="0.2">
      <c r="E1" s="235"/>
    </row>
    <row r="2" spans="1:24" ht="7.5" customHeight="1" x14ac:dyDescent="0.2">
      <c r="E2" s="235"/>
    </row>
    <row r="3" spans="1:24" x14ac:dyDescent="0.2">
      <c r="A3" s="328" t="s">
        <v>67</v>
      </c>
      <c r="B3" s="328"/>
      <c r="F3" s="329"/>
    </row>
    <row r="4" spans="1:24" x14ac:dyDescent="0.2">
      <c r="A4" s="155"/>
      <c r="B4" s="155"/>
    </row>
    <row r="5" spans="1:24" x14ac:dyDescent="0.2">
      <c r="A5" s="330" t="s">
        <v>192</v>
      </c>
      <c r="B5" s="330"/>
      <c r="E5" s="235"/>
    </row>
    <row r="6" spans="1:24" ht="18" customHeight="1" x14ac:dyDescent="0.2">
      <c r="A6" s="331"/>
      <c r="B6" s="332"/>
      <c r="C6" s="332"/>
      <c r="D6" s="333"/>
      <c r="E6" s="344" t="s">
        <v>0</v>
      </c>
      <c r="F6" s="345" t="s">
        <v>1</v>
      </c>
      <c r="G6" s="346" t="s">
        <v>6</v>
      </c>
      <c r="H6" s="344" t="s">
        <v>7</v>
      </c>
      <c r="I6" s="346" t="s">
        <v>8</v>
      </c>
      <c r="J6" s="344" t="s">
        <v>12</v>
      </c>
      <c r="K6" s="346" t="s">
        <v>13</v>
      </c>
      <c r="L6" s="344" t="s">
        <v>14</v>
      </c>
      <c r="M6" s="346" t="s">
        <v>15</v>
      </c>
      <c r="N6" s="344" t="s">
        <v>16</v>
      </c>
      <c r="O6" s="346" t="s">
        <v>17</v>
      </c>
      <c r="P6" s="344" t="s">
        <v>18</v>
      </c>
      <c r="Q6" s="346" t="s">
        <v>19</v>
      </c>
      <c r="R6" s="344" t="s">
        <v>20</v>
      </c>
      <c r="S6" s="346" t="s">
        <v>21</v>
      </c>
      <c r="T6" s="344" t="s">
        <v>22</v>
      </c>
      <c r="U6" s="346" t="s">
        <v>23</v>
      </c>
      <c r="V6" s="344" t="s">
        <v>24</v>
      </c>
      <c r="W6" s="346" t="s">
        <v>25</v>
      </c>
      <c r="X6" s="344" t="s">
        <v>26</v>
      </c>
    </row>
    <row r="7" spans="1:24" ht="6" customHeight="1" x14ac:dyDescent="0.2">
      <c r="A7" s="163"/>
      <c r="B7" s="164"/>
      <c r="C7" s="164"/>
      <c r="D7" s="165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</row>
    <row r="8" spans="1:24" x14ac:dyDescent="0.2">
      <c r="A8" s="174" t="s">
        <v>62</v>
      </c>
      <c r="B8" s="175"/>
      <c r="C8" s="175"/>
      <c r="D8" s="176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</row>
    <row r="9" spans="1:24" ht="6" customHeight="1" x14ac:dyDescent="0.2">
      <c r="A9" s="174"/>
      <c r="B9" s="175"/>
      <c r="C9" s="175"/>
      <c r="D9" s="176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</row>
    <row r="10" spans="1:24" x14ac:dyDescent="0.2">
      <c r="A10" s="174"/>
      <c r="B10" s="175"/>
      <c r="C10" s="181" t="s">
        <v>152</v>
      </c>
      <c r="D10" s="182"/>
      <c r="E10" s="439">
        <f>'A.1.1.RECEITAS'!E$8</f>
        <v>0</v>
      </c>
      <c r="F10" s="439">
        <f>'A.1.1.RECEITAS'!F$8</f>
        <v>0</v>
      </c>
      <c r="G10" s="439">
        <f>'A.1.1.RECEITAS'!G$8</f>
        <v>0</v>
      </c>
      <c r="H10" s="439">
        <f>'A.1.1.RECEITAS'!H$8</f>
        <v>0</v>
      </c>
      <c r="I10" s="439">
        <f>'A.1.1.RECEITAS'!I$8</f>
        <v>0</v>
      </c>
      <c r="J10" s="439">
        <f>'A.1.1.RECEITAS'!J$8</f>
        <v>0</v>
      </c>
      <c r="K10" s="439">
        <f>'A.1.1.RECEITAS'!K$8</f>
        <v>0</v>
      </c>
      <c r="L10" s="439">
        <f>'A.1.1.RECEITAS'!L$8</f>
        <v>0</v>
      </c>
      <c r="M10" s="439">
        <f>'A.1.1.RECEITAS'!M$8</f>
        <v>0</v>
      </c>
      <c r="N10" s="439">
        <f>'A.1.1.RECEITAS'!N$8</f>
        <v>0</v>
      </c>
      <c r="O10" s="439">
        <f>'A.1.1.RECEITAS'!O$8</f>
        <v>0</v>
      </c>
      <c r="P10" s="439">
        <f>'A.1.1.RECEITAS'!P$8</f>
        <v>0</v>
      </c>
      <c r="Q10" s="439">
        <f>'A.1.1.RECEITAS'!Q$8</f>
        <v>0</v>
      </c>
      <c r="R10" s="439">
        <f>'A.1.1.RECEITAS'!R$8</f>
        <v>0</v>
      </c>
      <c r="S10" s="439">
        <f>'A.1.1.RECEITAS'!S$8</f>
        <v>0</v>
      </c>
      <c r="T10" s="439">
        <f>'A.1.1.RECEITAS'!T$8</f>
        <v>0</v>
      </c>
      <c r="U10" s="439">
        <f>'A.1.1.RECEITAS'!U$8</f>
        <v>0</v>
      </c>
      <c r="V10" s="439">
        <f>'A.1.1.RECEITAS'!V$8</f>
        <v>0</v>
      </c>
      <c r="W10" s="439">
        <f>'A.1.1.RECEITAS'!W$8</f>
        <v>0</v>
      </c>
      <c r="X10" s="439">
        <f>'A.1.1.RECEITAS'!X$8</f>
        <v>0</v>
      </c>
    </row>
    <row r="11" spans="1:24" x14ac:dyDescent="0.2">
      <c r="A11" s="174"/>
      <c r="B11" s="175"/>
      <c r="C11" s="336" t="s">
        <v>85</v>
      </c>
      <c r="D11" s="337">
        <v>0</v>
      </c>
      <c r="E11" s="439">
        <f>$D11*E$10</f>
        <v>0</v>
      </c>
      <c r="F11" s="439">
        <f t="shared" ref="F11:X13" si="0">$D11*F$10</f>
        <v>0</v>
      </c>
      <c r="G11" s="439">
        <f t="shared" si="0"/>
        <v>0</v>
      </c>
      <c r="H11" s="439">
        <f t="shared" si="0"/>
        <v>0</v>
      </c>
      <c r="I11" s="439">
        <f t="shared" si="0"/>
        <v>0</v>
      </c>
      <c r="J11" s="439">
        <f t="shared" si="0"/>
        <v>0</v>
      </c>
      <c r="K11" s="439">
        <f t="shared" si="0"/>
        <v>0</v>
      </c>
      <c r="L11" s="439">
        <f t="shared" si="0"/>
        <v>0</v>
      </c>
      <c r="M11" s="439">
        <f t="shared" si="0"/>
        <v>0</v>
      </c>
      <c r="N11" s="439">
        <f t="shared" si="0"/>
        <v>0</v>
      </c>
      <c r="O11" s="439">
        <f t="shared" si="0"/>
        <v>0</v>
      </c>
      <c r="P11" s="439">
        <f t="shared" si="0"/>
        <v>0</v>
      </c>
      <c r="Q11" s="439">
        <f t="shared" si="0"/>
        <v>0</v>
      </c>
      <c r="R11" s="439">
        <f t="shared" si="0"/>
        <v>0</v>
      </c>
      <c r="S11" s="439">
        <f t="shared" si="0"/>
        <v>0</v>
      </c>
      <c r="T11" s="439">
        <f t="shared" si="0"/>
        <v>0</v>
      </c>
      <c r="U11" s="439">
        <f t="shared" si="0"/>
        <v>0</v>
      </c>
      <c r="V11" s="439">
        <f t="shared" si="0"/>
        <v>0</v>
      </c>
      <c r="W11" s="439">
        <f t="shared" si="0"/>
        <v>0</v>
      </c>
      <c r="X11" s="439">
        <f t="shared" si="0"/>
        <v>0</v>
      </c>
    </row>
    <row r="12" spans="1:24" x14ac:dyDescent="0.2">
      <c r="A12" s="174"/>
      <c r="B12" s="175"/>
      <c r="C12" s="336" t="s">
        <v>86</v>
      </c>
      <c r="D12" s="337">
        <v>0</v>
      </c>
      <c r="E12" s="439">
        <f t="shared" ref="E12:T13" si="1">$D12*E$10</f>
        <v>0</v>
      </c>
      <c r="F12" s="439">
        <f t="shared" si="1"/>
        <v>0</v>
      </c>
      <c r="G12" s="439">
        <f t="shared" si="1"/>
        <v>0</v>
      </c>
      <c r="H12" s="439">
        <f t="shared" si="1"/>
        <v>0</v>
      </c>
      <c r="I12" s="439">
        <f t="shared" si="1"/>
        <v>0</v>
      </c>
      <c r="J12" s="439">
        <f t="shared" si="1"/>
        <v>0</v>
      </c>
      <c r="K12" s="439">
        <f t="shared" si="1"/>
        <v>0</v>
      </c>
      <c r="L12" s="439">
        <f t="shared" si="1"/>
        <v>0</v>
      </c>
      <c r="M12" s="439">
        <f t="shared" si="1"/>
        <v>0</v>
      </c>
      <c r="N12" s="439">
        <f t="shared" si="1"/>
        <v>0</v>
      </c>
      <c r="O12" s="439">
        <f t="shared" si="1"/>
        <v>0</v>
      </c>
      <c r="P12" s="439">
        <f t="shared" si="1"/>
        <v>0</v>
      </c>
      <c r="Q12" s="439">
        <f t="shared" si="1"/>
        <v>0</v>
      </c>
      <c r="R12" s="439">
        <f t="shared" si="1"/>
        <v>0</v>
      </c>
      <c r="S12" s="439">
        <f t="shared" si="1"/>
        <v>0</v>
      </c>
      <c r="T12" s="439">
        <f t="shared" si="1"/>
        <v>0</v>
      </c>
      <c r="U12" s="439">
        <f t="shared" si="0"/>
        <v>0</v>
      </c>
      <c r="V12" s="439">
        <f t="shared" si="0"/>
        <v>0</v>
      </c>
      <c r="W12" s="439">
        <f t="shared" si="0"/>
        <v>0</v>
      </c>
      <c r="X12" s="439">
        <f t="shared" si="0"/>
        <v>0</v>
      </c>
    </row>
    <row r="13" spans="1:24" x14ac:dyDescent="0.2">
      <c r="A13" s="174"/>
      <c r="B13" s="175"/>
      <c r="C13" s="336" t="s">
        <v>87</v>
      </c>
      <c r="D13" s="337">
        <v>0</v>
      </c>
      <c r="E13" s="439">
        <f t="shared" si="1"/>
        <v>0</v>
      </c>
      <c r="F13" s="439">
        <f t="shared" si="0"/>
        <v>0</v>
      </c>
      <c r="G13" s="439">
        <f t="shared" si="0"/>
        <v>0</v>
      </c>
      <c r="H13" s="439">
        <f t="shared" si="0"/>
        <v>0</v>
      </c>
      <c r="I13" s="439">
        <f t="shared" si="0"/>
        <v>0</v>
      </c>
      <c r="J13" s="439">
        <f t="shared" si="0"/>
        <v>0</v>
      </c>
      <c r="K13" s="439">
        <f t="shared" si="0"/>
        <v>0</v>
      </c>
      <c r="L13" s="439">
        <f t="shared" si="0"/>
        <v>0</v>
      </c>
      <c r="M13" s="439">
        <f t="shared" si="0"/>
        <v>0</v>
      </c>
      <c r="N13" s="439">
        <f t="shared" si="0"/>
        <v>0</v>
      </c>
      <c r="O13" s="439">
        <f t="shared" si="0"/>
        <v>0</v>
      </c>
      <c r="P13" s="439">
        <f t="shared" si="0"/>
        <v>0</v>
      </c>
      <c r="Q13" s="439">
        <f t="shared" si="0"/>
        <v>0</v>
      </c>
      <c r="R13" s="439">
        <f t="shared" si="0"/>
        <v>0</v>
      </c>
      <c r="S13" s="439">
        <f t="shared" si="0"/>
        <v>0</v>
      </c>
      <c r="T13" s="439">
        <f t="shared" si="0"/>
        <v>0</v>
      </c>
      <c r="U13" s="439">
        <f t="shared" si="0"/>
        <v>0</v>
      </c>
      <c r="V13" s="439">
        <f t="shared" si="0"/>
        <v>0</v>
      </c>
      <c r="W13" s="439">
        <f t="shared" si="0"/>
        <v>0</v>
      </c>
      <c r="X13" s="439">
        <f t="shared" si="0"/>
        <v>0</v>
      </c>
    </row>
    <row r="14" spans="1:24" ht="6" customHeight="1" x14ac:dyDescent="0.2">
      <c r="A14" s="174"/>
      <c r="B14" s="175"/>
      <c r="C14" s="175"/>
      <c r="D14" s="176"/>
      <c r="E14" s="439"/>
      <c r="F14" s="439"/>
      <c r="G14" s="439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  <c r="T14" s="439"/>
      <c r="U14" s="439"/>
      <c r="V14" s="439"/>
      <c r="W14" s="439"/>
      <c r="X14" s="439"/>
    </row>
    <row r="15" spans="1:24" ht="6" customHeight="1" x14ac:dyDescent="0.2">
      <c r="A15" s="163"/>
      <c r="B15" s="164"/>
      <c r="C15" s="164"/>
      <c r="D15" s="165"/>
      <c r="E15" s="440"/>
      <c r="F15" s="440"/>
      <c r="G15" s="44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</row>
    <row r="16" spans="1:24" ht="12.75" customHeight="1" x14ac:dyDescent="0.2">
      <c r="A16" s="204" t="s">
        <v>267</v>
      </c>
      <c r="B16" s="181"/>
      <c r="C16" s="175"/>
      <c r="D16" s="176"/>
      <c r="E16" s="439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  <c r="T16" s="439"/>
      <c r="U16" s="439"/>
      <c r="V16" s="439"/>
      <c r="W16" s="439"/>
      <c r="X16" s="439"/>
    </row>
    <row r="17" spans="1:24" ht="6" customHeight="1" x14ac:dyDescent="0.2">
      <c r="A17" s="174"/>
      <c r="B17" s="175"/>
      <c r="C17" s="175"/>
      <c r="D17" s="176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</row>
    <row r="18" spans="1:24" ht="12.75" customHeight="1" x14ac:dyDescent="0.2">
      <c r="A18" s="174"/>
      <c r="B18" s="175"/>
      <c r="C18" s="181" t="s">
        <v>198</v>
      </c>
      <c r="D18" s="182"/>
      <c r="E18" s="439">
        <f>'A.1.1.RECEITAS'!E$33</f>
        <v>0</v>
      </c>
      <c r="F18" s="439">
        <f>'A.1.1.RECEITAS'!F$33</f>
        <v>19124.081399999999</v>
      </c>
      <c r="G18" s="439">
        <f>'A.1.1.RECEITAS'!G$33</f>
        <v>152992.65144000002</v>
      </c>
      <c r="H18" s="439">
        <f>'A.1.1.RECEITAS'!H$33</f>
        <v>152992.65144000002</v>
      </c>
      <c r="I18" s="439">
        <f>'A.1.1.RECEITAS'!I$33</f>
        <v>152992.65144000002</v>
      </c>
      <c r="J18" s="439">
        <f>'A.1.1.RECEITAS'!J$33</f>
        <v>152992.65144000002</v>
      </c>
      <c r="K18" s="439">
        <f>'A.1.1.RECEITAS'!K$33</f>
        <v>152992.65144000002</v>
      </c>
      <c r="L18" s="439">
        <f>'A.1.1.RECEITAS'!L$33</f>
        <v>152992.65144000002</v>
      </c>
      <c r="M18" s="439">
        <f>'A.1.1.RECEITAS'!M$33</f>
        <v>152992.65144000002</v>
      </c>
      <c r="N18" s="439">
        <f>'A.1.1.RECEITAS'!N$33</f>
        <v>152992.65144000002</v>
      </c>
      <c r="O18" s="439">
        <f>'A.1.1.RECEITAS'!O$33</f>
        <v>152992.65144000002</v>
      </c>
      <c r="P18" s="439">
        <f>'A.1.1.RECEITAS'!P$33</f>
        <v>152992.65144000002</v>
      </c>
      <c r="Q18" s="439">
        <f>'A.1.1.RECEITAS'!Q$33</f>
        <v>152992.65144000002</v>
      </c>
      <c r="R18" s="439">
        <f>'A.1.1.RECEITAS'!R$33</f>
        <v>152992.65144000002</v>
      </c>
      <c r="S18" s="439">
        <f>'A.1.1.RECEITAS'!S$33</f>
        <v>152992.65144000002</v>
      </c>
      <c r="T18" s="439">
        <f>'A.1.1.RECEITAS'!T$33</f>
        <v>152992.65144000002</v>
      </c>
      <c r="U18" s="439">
        <f>'A.1.1.RECEITAS'!U$33</f>
        <v>152992.65144000002</v>
      </c>
      <c r="V18" s="439">
        <f>'A.1.1.RECEITAS'!V$33</f>
        <v>152992.65144000002</v>
      </c>
      <c r="W18" s="439">
        <f>'A.1.1.RECEITAS'!W$33</f>
        <v>152992.65144000002</v>
      </c>
      <c r="X18" s="439">
        <f>'A.1.1.RECEITAS'!X$33</f>
        <v>152992.65144000002</v>
      </c>
    </row>
    <row r="19" spans="1:24" ht="12.75" customHeight="1" x14ac:dyDescent="0.2">
      <c r="A19" s="174"/>
      <c r="B19" s="175"/>
      <c r="C19" s="336" t="s">
        <v>85</v>
      </c>
      <c r="D19" s="337">
        <v>0</v>
      </c>
      <c r="E19" s="439">
        <f>$D19*E$18</f>
        <v>0</v>
      </c>
      <c r="F19" s="439">
        <f t="shared" ref="F19:X21" si="2">$D19*F$18</f>
        <v>0</v>
      </c>
      <c r="G19" s="439">
        <f t="shared" si="2"/>
        <v>0</v>
      </c>
      <c r="H19" s="439">
        <f t="shared" si="2"/>
        <v>0</v>
      </c>
      <c r="I19" s="439">
        <f t="shared" si="2"/>
        <v>0</v>
      </c>
      <c r="J19" s="439">
        <f t="shared" si="2"/>
        <v>0</v>
      </c>
      <c r="K19" s="439">
        <f t="shared" si="2"/>
        <v>0</v>
      </c>
      <c r="L19" s="439">
        <f t="shared" si="2"/>
        <v>0</v>
      </c>
      <c r="M19" s="439">
        <f t="shared" si="2"/>
        <v>0</v>
      </c>
      <c r="N19" s="439">
        <f t="shared" si="2"/>
        <v>0</v>
      </c>
      <c r="O19" s="439">
        <f t="shared" si="2"/>
        <v>0</v>
      </c>
      <c r="P19" s="439">
        <f t="shared" si="2"/>
        <v>0</v>
      </c>
      <c r="Q19" s="439">
        <f t="shared" si="2"/>
        <v>0</v>
      </c>
      <c r="R19" s="439">
        <f t="shared" si="2"/>
        <v>0</v>
      </c>
      <c r="S19" s="439">
        <f t="shared" si="2"/>
        <v>0</v>
      </c>
      <c r="T19" s="439">
        <f t="shared" si="2"/>
        <v>0</v>
      </c>
      <c r="U19" s="439">
        <f t="shared" si="2"/>
        <v>0</v>
      </c>
      <c r="V19" s="439">
        <f t="shared" si="2"/>
        <v>0</v>
      </c>
      <c r="W19" s="439">
        <f t="shared" si="2"/>
        <v>0</v>
      </c>
      <c r="X19" s="439">
        <f t="shared" si="2"/>
        <v>0</v>
      </c>
    </row>
    <row r="20" spans="1:24" ht="12.75" customHeight="1" x14ac:dyDescent="0.2">
      <c r="A20" s="174"/>
      <c r="B20" s="175"/>
      <c r="C20" s="336" t="s">
        <v>86</v>
      </c>
      <c r="D20" s="337">
        <v>0</v>
      </c>
      <c r="E20" s="439">
        <f>$D20*E$18</f>
        <v>0</v>
      </c>
      <c r="F20" s="439">
        <f t="shared" si="2"/>
        <v>0</v>
      </c>
      <c r="G20" s="439">
        <f t="shared" si="2"/>
        <v>0</v>
      </c>
      <c r="H20" s="439">
        <f t="shared" si="2"/>
        <v>0</v>
      </c>
      <c r="I20" s="439">
        <f t="shared" si="2"/>
        <v>0</v>
      </c>
      <c r="J20" s="439">
        <f t="shared" si="2"/>
        <v>0</v>
      </c>
      <c r="K20" s="439">
        <f t="shared" si="2"/>
        <v>0</v>
      </c>
      <c r="L20" s="439">
        <f t="shared" si="2"/>
        <v>0</v>
      </c>
      <c r="M20" s="439">
        <f t="shared" si="2"/>
        <v>0</v>
      </c>
      <c r="N20" s="439">
        <f t="shared" si="2"/>
        <v>0</v>
      </c>
      <c r="O20" s="439">
        <f t="shared" si="2"/>
        <v>0</v>
      </c>
      <c r="P20" s="439">
        <f t="shared" si="2"/>
        <v>0</v>
      </c>
      <c r="Q20" s="439">
        <f t="shared" si="2"/>
        <v>0</v>
      </c>
      <c r="R20" s="439">
        <f t="shared" si="2"/>
        <v>0</v>
      </c>
      <c r="S20" s="439">
        <f t="shared" si="2"/>
        <v>0</v>
      </c>
      <c r="T20" s="439">
        <f t="shared" si="2"/>
        <v>0</v>
      </c>
      <c r="U20" s="439">
        <f t="shared" si="2"/>
        <v>0</v>
      </c>
      <c r="V20" s="439">
        <f t="shared" si="2"/>
        <v>0</v>
      </c>
      <c r="W20" s="439">
        <f t="shared" si="2"/>
        <v>0</v>
      </c>
      <c r="X20" s="439">
        <f t="shared" si="2"/>
        <v>0</v>
      </c>
    </row>
    <row r="21" spans="1:24" ht="12.75" customHeight="1" x14ac:dyDescent="0.2">
      <c r="A21" s="174"/>
      <c r="B21" s="175"/>
      <c r="C21" s="336" t="s">
        <v>87</v>
      </c>
      <c r="D21" s="337">
        <v>0</v>
      </c>
      <c r="E21" s="439">
        <f>$D21*E$18</f>
        <v>0</v>
      </c>
      <c r="F21" s="439">
        <f t="shared" si="2"/>
        <v>0</v>
      </c>
      <c r="G21" s="439">
        <f t="shared" si="2"/>
        <v>0</v>
      </c>
      <c r="H21" s="439">
        <f t="shared" si="2"/>
        <v>0</v>
      </c>
      <c r="I21" s="439">
        <f t="shared" si="2"/>
        <v>0</v>
      </c>
      <c r="J21" s="439">
        <f t="shared" si="2"/>
        <v>0</v>
      </c>
      <c r="K21" s="439">
        <f t="shared" si="2"/>
        <v>0</v>
      </c>
      <c r="L21" s="439">
        <f t="shared" si="2"/>
        <v>0</v>
      </c>
      <c r="M21" s="439">
        <f t="shared" si="2"/>
        <v>0</v>
      </c>
      <c r="N21" s="439">
        <f t="shared" si="2"/>
        <v>0</v>
      </c>
      <c r="O21" s="439">
        <f t="shared" si="2"/>
        <v>0</v>
      </c>
      <c r="P21" s="439">
        <f t="shared" si="2"/>
        <v>0</v>
      </c>
      <c r="Q21" s="439">
        <f t="shared" si="2"/>
        <v>0</v>
      </c>
      <c r="R21" s="439">
        <f t="shared" si="2"/>
        <v>0</v>
      </c>
      <c r="S21" s="439">
        <f t="shared" si="2"/>
        <v>0</v>
      </c>
      <c r="T21" s="439">
        <f t="shared" si="2"/>
        <v>0</v>
      </c>
      <c r="U21" s="439">
        <f t="shared" si="2"/>
        <v>0</v>
      </c>
      <c r="V21" s="439">
        <f t="shared" si="2"/>
        <v>0</v>
      </c>
      <c r="W21" s="439">
        <f t="shared" si="2"/>
        <v>0</v>
      </c>
      <c r="X21" s="439">
        <f t="shared" si="2"/>
        <v>0</v>
      </c>
    </row>
    <row r="22" spans="1:24" ht="6" customHeight="1" x14ac:dyDescent="0.2">
      <c r="A22" s="338"/>
      <c r="B22" s="339"/>
      <c r="C22" s="339"/>
      <c r="D22" s="250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</row>
    <row r="23" spans="1:24" ht="6" customHeight="1" x14ac:dyDescent="0.2">
      <c r="A23" s="174"/>
      <c r="B23" s="175"/>
      <c r="C23" s="175"/>
      <c r="D23" s="176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</row>
    <row r="24" spans="1:24" ht="12.75" customHeight="1" x14ac:dyDescent="0.2">
      <c r="A24" s="204" t="s">
        <v>281</v>
      </c>
      <c r="B24" s="175"/>
      <c r="C24" s="175"/>
      <c r="D24" s="176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</row>
    <row r="25" spans="1:24" ht="12.75" customHeight="1" x14ac:dyDescent="0.2">
      <c r="A25" s="174"/>
      <c r="B25" s="175"/>
      <c r="C25" s="181" t="s">
        <v>278</v>
      </c>
      <c r="D25" s="182"/>
      <c r="E25" s="439">
        <f>'A.12.APORTE_PUBLICO'!E$40</f>
        <v>0</v>
      </c>
      <c r="F25" s="439">
        <f>'A.12.APORTE_PUBLICO'!F$40</f>
        <v>0</v>
      </c>
      <c r="G25" s="439">
        <f>'A.12.APORTE_PUBLICO'!G$40</f>
        <v>5316.321105794791</v>
      </c>
      <c r="H25" s="439">
        <f>'A.12.APORTE_PUBLICO'!H$40</f>
        <v>5087.5050875050883</v>
      </c>
      <c r="I25" s="439">
        <f>'A.12.APORTE_PUBLICO'!I$40</f>
        <v>4868.5965783503252</v>
      </c>
      <c r="J25" s="439">
        <f>'A.12.APORTE_PUBLICO'!J$40</f>
        <v>4659.1375004659149</v>
      </c>
      <c r="K25" s="439">
        <f>'A.12.APORTE_PUBLICO'!K$40</f>
        <v>4458.3545105172589</v>
      </c>
      <c r="L25" s="439">
        <f>'A.12.APORTE_PUBLICO'!L$40</f>
        <v>4266.2844075837475</v>
      </c>
      <c r="M25" s="439">
        <f>'A.12.APORTE_PUBLICO'!M$40</f>
        <v>4082.5658109608735</v>
      </c>
      <c r="N25" s="439">
        <f>'A.12.APORTE_PUBLICO'!N$40</f>
        <v>3906.860446944836</v>
      </c>
      <c r="O25" s="439">
        <f>'A.12.APORTE_PUBLICO'!O$40</f>
        <v>3738.5972783011821</v>
      </c>
      <c r="P25" s="439">
        <f>'A.12.APORTE_PUBLICO'!P$40</f>
        <v>3577.5359363484813</v>
      </c>
      <c r="Q25" s="439">
        <f>'A.12.APORTE_PUBLICO'!Q$40</f>
        <v>3423.4382274806239</v>
      </c>
      <c r="R25" s="439">
        <f>'A.12.APORTE_PUBLICO'!R$40</f>
        <v>3276.0676704538014</v>
      </c>
      <c r="S25" s="439">
        <f>'A.12.APORTE_PUBLICO'!S$40</f>
        <v>3135.0124459994113</v>
      </c>
      <c r="T25" s="439">
        <f>'A.12.APORTE_PUBLICO'!T$40</f>
        <v>3000.0840023520664</v>
      </c>
      <c r="U25" s="439">
        <f>'A.12.APORTE_PUBLICO'!U$40</f>
        <v>2870.9397734254335</v>
      </c>
      <c r="V25" s="439">
        <f>'A.12.APORTE_PUBLICO'!V$40</f>
        <v>2747.2829371751341</v>
      </c>
      <c r="W25" s="439">
        <f>'A.12.APORTE_PUBLICO'!W$40</f>
        <v>2628.9776431741229</v>
      </c>
      <c r="X25" s="439">
        <f>'A.12.APORTE_PUBLICO'!X$40</f>
        <v>2515.7612441948813</v>
      </c>
    </row>
    <row r="26" spans="1:24" ht="12.75" customHeight="1" x14ac:dyDescent="0.2">
      <c r="A26" s="174"/>
      <c r="B26" s="175"/>
      <c r="C26" s="336" t="s">
        <v>85</v>
      </c>
      <c r="D26" s="337">
        <v>0</v>
      </c>
      <c r="E26" s="439">
        <f t="shared" ref="E26:N28" si="3">$D26*E$25</f>
        <v>0</v>
      </c>
      <c r="F26" s="439">
        <f t="shared" si="3"/>
        <v>0</v>
      </c>
      <c r="G26" s="439">
        <f t="shared" si="3"/>
        <v>0</v>
      </c>
      <c r="H26" s="439">
        <f t="shared" si="3"/>
        <v>0</v>
      </c>
      <c r="I26" s="439">
        <f t="shared" si="3"/>
        <v>0</v>
      </c>
      <c r="J26" s="439">
        <f t="shared" si="3"/>
        <v>0</v>
      </c>
      <c r="K26" s="439">
        <f t="shared" si="3"/>
        <v>0</v>
      </c>
      <c r="L26" s="439">
        <f t="shared" si="3"/>
        <v>0</v>
      </c>
      <c r="M26" s="439">
        <f t="shared" si="3"/>
        <v>0</v>
      </c>
      <c r="N26" s="439">
        <f t="shared" si="3"/>
        <v>0</v>
      </c>
      <c r="O26" s="439">
        <f t="shared" ref="O26:X28" si="4">$D26*O$25</f>
        <v>0</v>
      </c>
      <c r="P26" s="439">
        <f t="shared" si="4"/>
        <v>0</v>
      </c>
      <c r="Q26" s="439">
        <f t="shared" si="4"/>
        <v>0</v>
      </c>
      <c r="R26" s="439">
        <f t="shared" si="4"/>
        <v>0</v>
      </c>
      <c r="S26" s="439">
        <f t="shared" si="4"/>
        <v>0</v>
      </c>
      <c r="T26" s="439">
        <f t="shared" si="4"/>
        <v>0</v>
      </c>
      <c r="U26" s="439">
        <f t="shared" si="4"/>
        <v>0</v>
      </c>
      <c r="V26" s="439">
        <f t="shared" si="4"/>
        <v>0</v>
      </c>
      <c r="W26" s="439">
        <f t="shared" si="4"/>
        <v>0</v>
      </c>
      <c r="X26" s="439">
        <f t="shared" si="4"/>
        <v>0</v>
      </c>
    </row>
    <row r="27" spans="1:24" ht="12.75" customHeight="1" x14ac:dyDescent="0.2">
      <c r="A27" s="174"/>
      <c r="B27" s="175"/>
      <c r="C27" s="336" t="s">
        <v>86</v>
      </c>
      <c r="D27" s="337">
        <v>0</v>
      </c>
      <c r="E27" s="439">
        <f t="shared" si="3"/>
        <v>0</v>
      </c>
      <c r="F27" s="439">
        <f t="shared" si="3"/>
        <v>0</v>
      </c>
      <c r="G27" s="439">
        <f t="shared" si="3"/>
        <v>0</v>
      </c>
      <c r="H27" s="439">
        <f t="shared" si="3"/>
        <v>0</v>
      </c>
      <c r="I27" s="439">
        <f t="shared" si="3"/>
        <v>0</v>
      </c>
      <c r="J27" s="439">
        <f t="shared" si="3"/>
        <v>0</v>
      </c>
      <c r="K27" s="439">
        <f t="shared" si="3"/>
        <v>0</v>
      </c>
      <c r="L27" s="439">
        <f t="shared" si="3"/>
        <v>0</v>
      </c>
      <c r="M27" s="439">
        <f t="shared" si="3"/>
        <v>0</v>
      </c>
      <c r="N27" s="439">
        <f t="shared" si="3"/>
        <v>0</v>
      </c>
      <c r="O27" s="439">
        <f t="shared" si="4"/>
        <v>0</v>
      </c>
      <c r="P27" s="439">
        <f t="shared" si="4"/>
        <v>0</v>
      </c>
      <c r="Q27" s="439">
        <f t="shared" si="4"/>
        <v>0</v>
      </c>
      <c r="R27" s="439">
        <f t="shared" si="4"/>
        <v>0</v>
      </c>
      <c r="S27" s="439">
        <f t="shared" si="4"/>
        <v>0</v>
      </c>
      <c r="T27" s="439">
        <f t="shared" si="4"/>
        <v>0</v>
      </c>
      <c r="U27" s="439">
        <f t="shared" si="4"/>
        <v>0</v>
      </c>
      <c r="V27" s="439">
        <f t="shared" si="4"/>
        <v>0</v>
      </c>
      <c r="W27" s="439">
        <f t="shared" si="4"/>
        <v>0</v>
      </c>
      <c r="X27" s="439">
        <f t="shared" si="4"/>
        <v>0</v>
      </c>
    </row>
    <row r="28" spans="1:24" ht="12.75" customHeight="1" x14ac:dyDescent="0.2">
      <c r="A28" s="174"/>
      <c r="B28" s="175"/>
      <c r="C28" s="336" t="s">
        <v>87</v>
      </c>
      <c r="D28" s="337">
        <v>0</v>
      </c>
      <c r="E28" s="439">
        <f t="shared" si="3"/>
        <v>0</v>
      </c>
      <c r="F28" s="439">
        <f t="shared" si="3"/>
        <v>0</v>
      </c>
      <c r="G28" s="439">
        <f t="shared" si="3"/>
        <v>0</v>
      </c>
      <c r="H28" s="439">
        <f t="shared" si="3"/>
        <v>0</v>
      </c>
      <c r="I28" s="439">
        <f t="shared" si="3"/>
        <v>0</v>
      </c>
      <c r="J28" s="439">
        <f t="shared" si="3"/>
        <v>0</v>
      </c>
      <c r="K28" s="439">
        <f t="shared" si="3"/>
        <v>0</v>
      </c>
      <c r="L28" s="439">
        <f t="shared" si="3"/>
        <v>0</v>
      </c>
      <c r="M28" s="439">
        <f t="shared" si="3"/>
        <v>0</v>
      </c>
      <c r="N28" s="439">
        <f t="shared" si="3"/>
        <v>0</v>
      </c>
      <c r="O28" s="439">
        <f t="shared" si="4"/>
        <v>0</v>
      </c>
      <c r="P28" s="439">
        <f t="shared" si="4"/>
        <v>0</v>
      </c>
      <c r="Q28" s="439">
        <f t="shared" si="4"/>
        <v>0</v>
      </c>
      <c r="R28" s="439">
        <f t="shared" si="4"/>
        <v>0</v>
      </c>
      <c r="S28" s="439">
        <f t="shared" si="4"/>
        <v>0</v>
      </c>
      <c r="T28" s="439">
        <f t="shared" si="4"/>
        <v>0</v>
      </c>
      <c r="U28" s="439">
        <f t="shared" si="4"/>
        <v>0</v>
      </c>
      <c r="V28" s="439">
        <f t="shared" si="4"/>
        <v>0</v>
      </c>
      <c r="W28" s="439">
        <f t="shared" si="4"/>
        <v>0</v>
      </c>
      <c r="X28" s="439">
        <f t="shared" si="4"/>
        <v>0</v>
      </c>
    </row>
    <row r="29" spans="1:24" ht="31.5" customHeight="1" x14ac:dyDescent="0.2">
      <c r="A29" s="664" t="s">
        <v>282</v>
      </c>
      <c r="B29" s="665"/>
      <c r="C29" s="665"/>
      <c r="D29" s="666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</row>
    <row r="30" spans="1:24" ht="6" customHeight="1" x14ac:dyDescent="0.2">
      <c r="A30" s="174"/>
      <c r="B30" s="175"/>
      <c r="C30" s="175"/>
      <c r="D30" s="176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</row>
    <row r="31" spans="1:24" ht="6" customHeight="1" x14ac:dyDescent="0.2">
      <c r="A31" s="163"/>
      <c r="B31" s="164"/>
      <c r="C31" s="164"/>
      <c r="D31" s="165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</row>
    <row r="32" spans="1:24" x14ac:dyDescent="0.2">
      <c r="A32" s="204" t="s">
        <v>65</v>
      </c>
      <c r="B32" s="181"/>
      <c r="C32" s="175"/>
      <c r="D32" s="176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</row>
    <row r="33" spans="1:24" ht="6" customHeight="1" x14ac:dyDescent="0.2">
      <c r="A33" s="174"/>
      <c r="B33" s="175"/>
      <c r="C33" s="175"/>
      <c r="D33" s="176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</row>
    <row r="34" spans="1:24" x14ac:dyDescent="0.2">
      <c r="A34" s="174"/>
      <c r="B34" s="175"/>
      <c r="C34" s="181" t="s">
        <v>151</v>
      </c>
      <c r="D34" s="182"/>
      <c r="E34" s="439">
        <f>'A.1.1.RECEITAS'!E$36</f>
        <v>0</v>
      </c>
      <c r="F34" s="439">
        <f>'A.1.1.RECEITAS'!F$36</f>
        <v>0</v>
      </c>
      <c r="G34" s="439">
        <f>'A.1.1.RECEITAS'!G$36</f>
        <v>0</v>
      </c>
      <c r="H34" s="439">
        <f>'A.1.1.RECEITAS'!H$36</f>
        <v>0</v>
      </c>
      <c r="I34" s="439">
        <f>'A.1.1.RECEITAS'!I$36</f>
        <v>0</v>
      </c>
      <c r="J34" s="439">
        <f>'A.1.1.RECEITAS'!J$36</f>
        <v>0</v>
      </c>
      <c r="K34" s="439">
        <f>'A.1.1.RECEITAS'!K$36</f>
        <v>0</v>
      </c>
      <c r="L34" s="439">
        <f>'A.1.1.RECEITAS'!L$36</f>
        <v>0</v>
      </c>
      <c r="M34" s="439">
        <f>'A.1.1.RECEITAS'!M$36</f>
        <v>0</v>
      </c>
      <c r="N34" s="439">
        <f>'A.1.1.RECEITAS'!N$36</f>
        <v>0</v>
      </c>
      <c r="O34" s="439">
        <f>'A.1.1.RECEITAS'!O$36</f>
        <v>0</v>
      </c>
      <c r="P34" s="439">
        <f>'A.1.1.RECEITAS'!P$36</f>
        <v>0</v>
      </c>
      <c r="Q34" s="439">
        <f>'A.1.1.RECEITAS'!Q$36</f>
        <v>0</v>
      </c>
      <c r="R34" s="439">
        <f>'A.1.1.RECEITAS'!R$36</f>
        <v>0</v>
      </c>
      <c r="S34" s="439">
        <f>'A.1.1.RECEITAS'!S$36</f>
        <v>0</v>
      </c>
      <c r="T34" s="439">
        <f>'A.1.1.RECEITAS'!T$36</f>
        <v>0</v>
      </c>
      <c r="U34" s="439">
        <f>'A.1.1.RECEITAS'!U$36</f>
        <v>0</v>
      </c>
      <c r="V34" s="439">
        <f>'A.1.1.RECEITAS'!V$36</f>
        <v>0</v>
      </c>
      <c r="W34" s="439">
        <f>'A.1.1.RECEITAS'!W$36</f>
        <v>0</v>
      </c>
      <c r="X34" s="439">
        <f>'A.1.1.RECEITAS'!X$36</f>
        <v>0</v>
      </c>
    </row>
    <row r="35" spans="1:24" x14ac:dyDescent="0.2">
      <c r="A35" s="174"/>
      <c r="B35" s="175"/>
      <c r="C35" s="336" t="s">
        <v>85</v>
      </c>
      <c r="D35" s="337">
        <v>1.6500000000000001E-2</v>
      </c>
      <c r="E35" s="439">
        <f>$D35*E$34</f>
        <v>0</v>
      </c>
      <c r="F35" s="439">
        <f t="shared" ref="F35:X37" si="5">$D35*F$34</f>
        <v>0</v>
      </c>
      <c r="G35" s="439">
        <f t="shared" si="5"/>
        <v>0</v>
      </c>
      <c r="H35" s="439">
        <f t="shared" si="5"/>
        <v>0</v>
      </c>
      <c r="I35" s="439">
        <f t="shared" si="5"/>
        <v>0</v>
      </c>
      <c r="J35" s="439">
        <f t="shared" si="5"/>
        <v>0</v>
      </c>
      <c r="K35" s="439">
        <f t="shared" si="5"/>
        <v>0</v>
      </c>
      <c r="L35" s="439">
        <f t="shared" si="5"/>
        <v>0</v>
      </c>
      <c r="M35" s="439">
        <f t="shared" si="5"/>
        <v>0</v>
      </c>
      <c r="N35" s="439">
        <f t="shared" si="5"/>
        <v>0</v>
      </c>
      <c r="O35" s="439">
        <f t="shared" si="5"/>
        <v>0</v>
      </c>
      <c r="P35" s="439">
        <f t="shared" si="5"/>
        <v>0</v>
      </c>
      <c r="Q35" s="439">
        <f t="shared" si="5"/>
        <v>0</v>
      </c>
      <c r="R35" s="439">
        <f t="shared" si="5"/>
        <v>0</v>
      </c>
      <c r="S35" s="439">
        <f t="shared" si="5"/>
        <v>0</v>
      </c>
      <c r="T35" s="439">
        <f t="shared" si="5"/>
        <v>0</v>
      </c>
      <c r="U35" s="439">
        <f t="shared" si="5"/>
        <v>0</v>
      </c>
      <c r="V35" s="439">
        <f t="shared" si="5"/>
        <v>0</v>
      </c>
      <c r="W35" s="439">
        <f t="shared" si="5"/>
        <v>0</v>
      </c>
      <c r="X35" s="439">
        <f t="shared" si="5"/>
        <v>0</v>
      </c>
    </row>
    <row r="36" spans="1:24" x14ac:dyDescent="0.2">
      <c r="A36" s="174"/>
      <c r="B36" s="175"/>
      <c r="C36" s="336" t="s">
        <v>86</v>
      </c>
      <c r="D36" s="337">
        <v>7.5999999999999998E-2</v>
      </c>
      <c r="E36" s="439">
        <f>$D36*E$34</f>
        <v>0</v>
      </c>
      <c r="F36" s="439">
        <f t="shared" si="5"/>
        <v>0</v>
      </c>
      <c r="G36" s="439">
        <f t="shared" si="5"/>
        <v>0</v>
      </c>
      <c r="H36" s="439">
        <f t="shared" si="5"/>
        <v>0</v>
      </c>
      <c r="I36" s="439">
        <f t="shared" si="5"/>
        <v>0</v>
      </c>
      <c r="J36" s="439">
        <f t="shared" si="5"/>
        <v>0</v>
      </c>
      <c r="K36" s="439">
        <f t="shared" si="5"/>
        <v>0</v>
      </c>
      <c r="L36" s="439">
        <f t="shared" si="5"/>
        <v>0</v>
      </c>
      <c r="M36" s="439">
        <f t="shared" si="5"/>
        <v>0</v>
      </c>
      <c r="N36" s="439">
        <f t="shared" si="5"/>
        <v>0</v>
      </c>
      <c r="O36" s="439">
        <f t="shared" si="5"/>
        <v>0</v>
      </c>
      <c r="P36" s="439">
        <f t="shared" si="5"/>
        <v>0</v>
      </c>
      <c r="Q36" s="439">
        <f t="shared" si="5"/>
        <v>0</v>
      </c>
      <c r="R36" s="439">
        <f t="shared" si="5"/>
        <v>0</v>
      </c>
      <c r="S36" s="439">
        <f t="shared" si="5"/>
        <v>0</v>
      </c>
      <c r="T36" s="439">
        <f t="shared" si="5"/>
        <v>0</v>
      </c>
      <c r="U36" s="439">
        <f t="shared" si="5"/>
        <v>0</v>
      </c>
      <c r="V36" s="439">
        <f t="shared" si="5"/>
        <v>0</v>
      </c>
      <c r="W36" s="439">
        <f t="shared" si="5"/>
        <v>0</v>
      </c>
      <c r="X36" s="439">
        <f t="shared" si="5"/>
        <v>0</v>
      </c>
    </row>
    <row r="37" spans="1:24" x14ac:dyDescent="0.2">
      <c r="A37" s="174"/>
      <c r="B37" s="175"/>
      <c r="C37" s="336" t="s">
        <v>87</v>
      </c>
      <c r="D37" s="337">
        <v>0.05</v>
      </c>
      <c r="E37" s="439">
        <f>$D37*E$34</f>
        <v>0</v>
      </c>
      <c r="F37" s="439">
        <f t="shared" si="5"/>
        <v>0</v>
      </c>
      <c r="G37" s="439">
        <f t="shared" si="5"/>
        <v>0</v>
      </c>
      <c r="H37" s="439">
        <f t="shared" si="5"/>
        <v>0</v>
      </c>
      <c r="I37" s="439">
        <f t="shared" si="5"/>
        <v>0</v>
      </c>
      <c r="J37" s="439">
        <f t="shared" si="5"/>
        <v>0</v>
      </c>
      <c r="K37" s="439">
        <f t="shared" si="5"/>
        <v>0</v>
      </c>
      <c r="L37" s="439">
        <f t="shared" si="5"/>
        <v>0</v>
      </c>
      <c r="M37" s="439">
        <f t="shared" si="5"/>
        <v>0</v>
      </c>
      <c r="N37" s="439">
        <f t="shared" si="5"/>
        <v>0</v>
      </c>
      <c r="O37" s="439">
        <f t="shared" si="5"/>
        <v>0</v>
      </c>
      <c r="P37" s="439">
        <f t="shared" si="5"/>
        <v>0</v>
      </c>
      <c r="Q37" s="439">
        <f t="shared" si="5"/>
        <v>0</v>
      </c>
      <c r="R37" s="439">
        <f t="shared" si="5"/>
        <v>0</v>
      </c>
      <c r="S37" s="439">
        <f t="shared" si="5"/>
        <v>0</v>
      </c>
      <c r="T37" s="439">
        <f t="shared" si="5"/>
        <v>0</v>
      </c>
      <c r="U37" s="439">
        <f t="shared" si="5"/>
        <v>0</v>
      </c>
      <c r="V37" s="439">
        <f t="shared" si="5"/>
        <v>0</v>
      </c>
      <c r="W37" s="439">
        <f t="shared" si="5"/>
        <v>0</v>
      </c>
      <c r="X37" s="439">
        <f t="shared" si="5"/>
        <v>0</v>
      </c>
    </row>
    <row r="38" spans="1:24" ht="6" customHeight="1" x14ac:dyDescent="0.2">
      <c r="A38" s="338"/>
      <c r="B38" s="339"/>
      <c r="C38" s="339"/>
      <c r="D38" s="250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</row>
    <row r="39" spans="1:24" ht="6" customHeight="1" x14ac:dyDescent="0.2">
      <c r="A39" s="163"/>
      <c r="B39" s="164"/>
      <c r="C39" s="164"/>
      <c r="D39" s="165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</row>
    <row r="40" spans="1:24" x14ac:dyDescent="0.2">
      <c r="A40" s="169" t="s">
        <v>117</v>
      </c>
      <c r="B40" s="175"/>
      <c r="C40" s="175"/>
      <c r="D40" s="176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  <c r="T40" s="439"/>
      <c r="U40" s="439"/>
      <c r="V40" s="439"/>
      <c r="W40" s="439"/>
      <c r="X40" s="439"/>
    </row>
    <row r="41" spans="1:24" ht="6" customHeight="1" x14ac:dyDescent="0.2">
      <c r="A41" s="174"/>
      <c r="B41" s="175"/>
      <c r="C41" s="175"/>
      <c r="D41" s="176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</row>
    <row r="42" spans="1:24" x14ac:dyDescent="0.2">
      <c r="A42" s="174"/>
      <c r="B42" s="175"/>
      <c r="C42" s="170" t="s">
        <v>93</v>
      </c>
      <c r="D42" s="176"/>
      <c r="E42" s="442">
        <f>'C.2.DRE'!E$33</f>
        <v>-3600</v>
      </c>
      <c r="F42" s="442">
        <f>'C.2.DRE'!F$33</f>
        <v>14324.081399999999</v>
      </c>
      <c r="G42" s="442">
        <f>'C.2.DRE'!G$33</f>
        <v>157108.97254579479</v>
      </c>
      <c r="H42" s="442">
        <f>'C.2.DRE'!H$33</f>
        <v>156880.15652750511</v>
      </c>
      <c r="I42" s="442">
        <f>'C.2.DRE'!I$33</f>
        <v>156661.24801835034</v>
      </c>
      <c r="J42" s="442">
        <f>'C.2.DRE'!J$33</f>
        <v>156451.78894046592</v>
      </c>
      <c r="K42" s="442">
        <f>'C.2.DRE'!K$33</f>
        <v>156251.00595051728</v>
      </c>
      <c r="L42" s="442">
        <f>'C.2.DRE'!L$33</f>
        <v>156058.93584758375</v>
      </c>
      <c r="M42" s="442">
        <f>'C.2.DRE'!M$33</f>
        <v>155875.21725096088</v>
      </c>
      <c r="N42" s="442">
        <f>'C.2.DRE'!N$33</f>
        <v>155699.51188694485</v>
      </c>
      <c r="O42" s="442">
        <f>'C.2.DRE'!O$33</f>
        <v>155531.24871830118</v>
      </c>
      <c r="P42" s="442">
        <f>'C.2.DRE'!P$33</f>
        <v>155370.18737634851</v>
      </c>
      <c r="Q42" s="442">
        <f>'C.2.DRE'!Q$33</f>
        <v>155216.08966748064</v>
      </c>
      <c r="R42" s="442">
        <f>'C.2.DRE'!R$33</f>
        <v>155068.71911045382</v>
      </c>
      <c r="S42" s="442">
        <f>'C.2.DRE'!S$33</f>
        <v>154927.66388599941</v>
      </c>
      <c r="T42" s="442">
        <f>'C.2.DRE'!T$33</f>
        <v>154792.73544235207</v>
      </c>
      <c r="U42" s="442">
        <f>'C.2.DRE'!U$33</f>
        <v>154663.59121342545</v>
      </c>
      <c r="V42" s="442">
        <f>'C.2.DRE'!V$33</f>
        <v>154539.93437717514</v>
      </c>
      <c r="W42" s="442">
        <f>'C.2.DRE'!W$33</f>
        <v>154421.62908317414</v>
      </c>
      <c r="X42" s="442">
        <f>'C.2.DRE'!X$33</f>
        <v>154308.41268419489</v>
      </c>
    </row>
    <row r="43" spans="1:24" ht="6" customHeight="1" x14ac:dyDescent="0.2">
      <c r="A43" s="174"/>
      <c r="B43" s="175"/>
      <c r="C43" s="175"/>
      <c r="D43" s="176"/>
      <c r="E43" s="439"/>
      <c r="F43" s="439"/>
      <c r="G43" s="439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  <c r="T43" s="439"/>
      <c r="U43" s="439"/>
      <c r="V43" s="439"/>
      <c r="W43" s="439"/>
      <c r="X43" s="439"/>
    </row>
    <row r="44" spans="1:24" x14ac:dyDescent="0.2">
      <c r="A44" s="174"/>
      <c r="B44" s="175"/>
      <c r="C44" s="170" t="s">
        <v>94</v>
      </c>
      <c r="D44" s="341">
        <v>0.25</v>
      </c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  <c r="T44" s="439"/>
      <c r="U44" s="439"/>
      <c r="V44" s="439"/>
      <c r="W44" s="439"/>
      <c r="X44" s="439"/>
    </row>
    <row r="45" spans="1:24" x14ac:dyDescent="0.2">
      <c r="A45" s="174"/>
      <c r="B45" s="175"/>
      <c r="C45" s="340" t="s">
        <v>95</v>
      </c>
      <c r="D45" s="176"/>
      <c r="E45" s="439">
        <f t="shared" ref="E45:X45" si="6">-E50/$D44</f>
        <v>0</v>
      </c>
      <c r="F45" s="439">
        <f t="shared" si="6"/>
        <v>3600</v>
      </c>
      <c r="G45" s="439">
        <f t="shared" si="6"/>
        <v>0</v>
      </c>
      <c r="H45" s="439">
        <f t="shared" si="6"/>
        <v>0</v>
      </c>
      <c r="I45" s="439">
        <f t="shared" si="6"/>
        <v>0</v>
      </c>
      <c r="J45" s="439">
        <f t="shared" si="6"/>
        <v>0</v>
      </c>
      <c r="K45" s="439">
        <f t="shared" si="6"/>
        <v>0</v>
      </c>
      <c r="L45" s="439">
        <f t="shared" si="6"/>
        <v>0</v>
      </c>
      <c r="M45" s="439">
        <f t="shared" si="6"/>
        <v>0</v>
      </c>
      <c r="N45" s="439">
        <f t="shared" si="6"/>
        <v>0</v>
      </c>
      <c r="O45" s="439">
        <f t="shared" si="6"/>
        <v>0</v>
      </c>
      <c r="P45" s="439">
        <f t="shared" si="6"/>
        <v>0</v>
      </c>
      <c r="Q45" s="439">
        <f t="shared" si="6"/>
        <v>0</v>
      </c>
      <c r="R45" s="439">
        <f t="shared" si="6"/>
        <v>0</v>
      </c>
      <c r="S45" s="439">
        <f t="shared" si="6"/>
        <v>0</v>
      </c>
      <c r="T45" s="439">
        <f t="shared" si="6"/>
        <v>0</v>
      </c>
      <c r="U45" s="439">
        <f t="shared" si="6"/>
        <v>0</v>
      </c>
      <c r="V45" s="439">
        <f t="shared" si="6"/>
        <v>0</v>
      </c>
      <c r="W45" s="439">
        <f t="shared" si="6"/>
        <v>0</v>
      </c>
      <c r="X45" s="439">
        <f t="shared" si="6"/>
        <v>0</v>
      </c>
    </row>
    <row r="46" spans="1:24" x14ac:dyDescent="0.2">
      <c r="A46" s="174"/>
      <c r="B46" s="175"/>
      <c r="C46" s="340" t="s">
        <v>96</v>
      </c>
      <c r="D46" s="176"/>
      <c r="E46" s="439">
        <f>E$42-E45</f>
        <v>-3600</v>
      </c>
      <c r="F46" s="439">
        <f>F$42-F45</f>
        <v>10724.081399999999</v>
      </c>
      <c r="G46" s="439">
        <f t="shared" ref="G46:X46" si="7">G$42-G45</f>
        <v>157108.97254579479</v>
      </c>
      <c r="H46" s="439">
        <f t="shared" si="7"/>
        <v>156880.15652750511</v>
      </c>
      <c r="I46" s="439">
        <f t="shared" si="7"/>
        <v>156661.24801835034</v>
      </c>
      <c r="J46" s="439">
        <f t="shared" si="7"/>
        <v>156451.78894046592</v>
      </c>
      <c r="K46" s="439">
        <f t="shared" si="7"/>
        <v>156251.00595051728</v>
      </c>
      <c r="L46" s="439">
        <f t="shared" si="7"/>
        <v>156058.93584758375</v>
      </c>
      <c r="M46" s="439">
        <f t="shared" si="7"/>
        <v>155875.21725096088</v>
      </c>
      <c r="N46" s="439">
        <f t="shared" si="7"/>
        <v>155699.51188694485</v>
      </c>
      <c r="O46" s="439">
        <f t="shared" si="7"/>
        <v>155531.24871830118</v>
      </c>
      <c r="P46" s="439">
        <f t="shared" si="7"/>
        <v>155370.18737634851</v>
      </c>
      <c r="Q46" s="439">
        <f t="shared" si="7"/>
        <v>155216.08966748064</v>
      </c>
      <c r="R46" s="439">
        <f t="shared" si="7"/>
        <v>155068.71911045382</v>
      </c>
      <c r="S46" s="439">
        <f t="shared" si="7"/>
        <v>154927.66388599941</v>
      </c>
      <c r="T46" s="439">
        <f t="shared" si="7"/>
        <v>154792.73544235207</v>
      </c>
      <c r="U46" s="439">
        <f t="shared" si="7"/>
        <v>154663.59121342545</v>
      </c>
      <c r="V46" s="439">
        <f t="shared" si="7"/>
        <v>154539.93437717514</v>
      </c>
      <c r="W46" s="439">
        <f t="shared" si="7"/>
        <v>154421.62908317414</v>
      </c>
      <c r="X46" s="439">
        <f t="shared" si="7"/>
        <v>154308.41268419489</v>
      </c>
    </row>
    <row r="47" spans="1:24" ht="6" customHeight="1" x14ac:dyDescent="0.2">
      <c r="A47" s="174"/>
      <c r="B47" s="175"/>
      <c r="C47" s="175"/>
      <c r="D47" s="176"/>
      <c r="E47" s="439"/>
      <c r="F47" s="439"/>
      <c r="G47" s="439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</row>
    <row r="48" spans="1:24" x14ac:dyDescent="0.2">
      <c r="A48" s="174"/>
      <c r="B48" s="175"/>
      <c r="C48" s="170" t="s">
        <v>99</v>
      </c>
      <c r="D48" s="176"/>
      <c r="E48" s="439">
        <f>D48+D49+D50</f>
        <v>0</v>
      </c>
      <c r="F48" s="439">
        <f>E48+E49+E50</f>
        <v>900</v>
      </c>
      <c r="G48" s="439">
        <f t="shared" ref="G48:X48" si="8">F48+F49+F50</f>
        <v>0</v>
      </c>
      <c r="H48" s="439">
        <f t="shared" si="8"/>
        <v>0</v>
      </c>
      <c r="I48" s="439">
        <f t="shared" si="8"/>
        <v>0</v>
      </c>
      <c r="J48" s="439">
        <f t="shared" si="8"/>
        <v>0</v>
      </c>
      <c r="K48" s="439">
        <f t="shared" si="8"/>
        <v>0</v>
      </c>
      <c r="L48" s="439">
        <f t="shared" si="8"/>
        <v>0</v>
      </c>
      <c r="M48" s="439">
        <f t="shared" si="8"/>
        <v>0</v>
      </c>
      <c r="N48" s="439">
        <f t="shared" si="8"/>
        <v>0</v>
      </c>
      <c r="O48" s="439">
        <f t="shared" si="8"/>
        <v>0</v>
      </c>
      <c r="P48" s="439">
        <f t="shared" si="8"/>
        <v>0</v>
      </c>
      <c r="Q48" s="439">
        <f t="shared" si="8"/>
        <v>0</v>
      </c>
      <c r="R48" s="439">
        <f t="shared" si="8"/>
        <v>0</v>
      </c>
      <c r="S48" s="439">
        <f t="shared" si="8"/>
        <v>0</v>
      </c>
      <c r="T48" s="439">
        <f t="shared" si="8"/>
        <v>0</v>
      </c>
      <c r="U48" s="439">
        <f t="shared" si="8"/>
        <v>0</v>
      </c>
      <c r="V48" s="439">
        <f t="shared" si="8"/>
        <v>0</v>
      </c>
      <c r="W48" s="439">
        <f t="shared" si="8"/>
        <v>0</v>
      </c>
      <c r="X48" s="439">
        <f t="shared" si="8"/>
        <v>0</v>
      </c>
    </row>
    <row r="49" spans="1:24" x14ac:dyDescent="0.2">
      <c r="A49" s="174"/>
      <c r="B49" s="175"/>
      <c r="C49" s="340" t="s">
        <v>97</v>
      </c>
      <c r="D49" s="176"/>
      <c r="E49" s="439">
        <f t="shared" ref="E49:X49" si="9">IF(E$42&lt;0,-E$42*$D44,0)</f>
        <v>900</v>
      </c>
      <c r="F49" s="439">
        <f t="shared" si="9"/>
        <v>0</v>
      </c>
      <c r="G49" s="439">
        <f t="shared" si="9"/>
        <v>0</v>
      </c>
      <c r="H49" s="439">
        <f t="shared" si="9"/>
        <v>0</v>
      </c>
      <c r="I49" s="439">
        <f t="shared" si="9"/>
        <v>0</v>
      </c>
      <c r="J49" s="439">
        <f t="shared" si="9"/>
        <v>0</v>
      </c>
      <c r="K49" s="439">
        <f t="shared" si="9"/>
        <v>0</v>
      </c>
      <c r="L49" s="439">
        <f t="shared" si="9"/>
        <v>0</v>
      </c>
      <c r="M49" s="439">
        <f t="shared" si="9"/>
        <v>0</v>
      </c>
      <c r="N49" s="439">
        <f t="shared" si="9"/>
        <v>0</v>
      </c>
      <c r="O49" s="439">
        <f t="shared" si="9"/>
        <v>0</v>
      </c>
      <c r="P49" s="439">
        <f t="shared" si="9"/>
        <v>0</v>
      </c>
      <c r="Q49" s="439">
        <f t="shared" si="9"/>
        <v>0</v>
      </c>
      <c r="R49" s="439">
        <f t="shared" si="9"/>
        <v>0</v>
      </c>
      <c r="S49" s="439">
        <f t="shared" si="9"/>
        <v>0</v>
      </c>
      <c r="T49" s="439">
        <f t="shared" si="9"/>
        <v>0</v>
      </c>
      <c r="U49" s="439">
        <f t="shared" si="9"/>
        <v>0</v>
      </c>
      <c r="V49" s="439">
        <f t="shared" si="9"/>
        <v>0</v>
      </c>
      <c r="W49" s="439">
        <f t="shared" si="9"/>
        <v>0</v>
      </c>
      <c r="X49" s="439">
        <f t="shared" si="9"/>
        <v>0</v>
      </c>
    </row>
    <row r="50" spans="1:24" x14ac:dyDescent="0.2">
      <c r="A50" s="174"/>
      <c r="B50" s="175"/>
      <c r="C50" s="340" t="s">
        <v>98</v>
      </c>
      <c r="D50" s="176"/>
      <c r="E50" s="439">
        <f>IF(E$42&lt;0,0,-MIN(-E53*30%,E48+E49))</f>
        <v>0</v>
      </c>
      <c r="F50" s="439">
        <f>IF(F$42&lt;0,0,-MIN(-F53*30%,F48+F49))</f>
        <v>-900</v>
      </c>
      <c r="G50" s="439">
        <f t="shared" ref="G50:X50" si="10">IF(G$42&lt;0,0,-MIN(-G53*30%,G48+G49))</f>
        <v>0</v>
      </c>
      <c r="H50" s="439">
        <f t="shared" si="10"/>
        <v>0</v>
      </c>
      <c r="I50" s="439">
        <f t="shared" si="10"/>
        <v>0</v>
      </c>
      <c r="J50" s="439">
        <f t="shared" si="10"/>
        <v>0</v>
      </c>
      <c r="K50" s="439">
        <f t="shared" si="10"/>
        <v>0</v>
      </c>
      <c r="L50" s="439">
        <f t="shared" si="10"/>
        <v>0</v>
      </c>
      <c r="M50" s="439">
        <f t="shared" si="10"/>
        <v>0</v>
      </c>
      <c r="N50" s="439">
        <f t="shared" si="10"/>
        <v>0</v>
      </c>
      <c r="O50" s="439">
        <f t="shared" si="10"/>
        <v>0</v>
      </c>
      <c r="P50" s="439">
        <f t="shared" si="10"/>
        <v>0</v>
      </c>
      <c r="Q50" s="439">
        <f t="shared" si="10"/>
        <v>0</v>
      </c>
      <c r="R50" s="439">
        <f t="shared" si="10"/>
        <v>0</v>
      </c>
      <c r="S50" s="439">
        <f t="shared" si="10"/>
        <v>0</v>
      </c>
      <c r="T50" s="439">
        <f t="shared" si="10"/>
        <v>0</v>
      </c>
      <c r="U50" s="439">
        <f t="shared" si="10"/>
        <v>0</v>
      </c>
      <c r="V50" s="439">
        <f t="shared" si="10"/>
        <v>0</v>
      </c>
      <c r="W50" s="439">
        <f t="shared" si="10"/>
        <v>0</v>
      </c>
      <c r="X50" s="439">
        <f t="shared" si="10"/>
        <v>0</v>
      </c>
    </row>
    <row r="51" spans="1:24" ht="6" customHeight="1" x14ac:dyDescent="0.2">
      <c r="A51" s="174"/>
      <c r="B51" s="175"/>
      <c r="C51" s="340"/>
      <c r="D51" s="176"/>
      <c r="E51" s="439"/>
      <c r="F51" s="439"/>
      <c r="G51" s="439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  <c r="T51" s="439"/>
      <c r="U51" s="439"/>
      <c r="V51" s="439"/>
      <c r="W51" s="439"/>
      <c r="X51" s="439"/>
    </row>
    <row r="52" spans="1:24" x14ac:dyDescent="0.2">
      <c r="A52" s="174"/>
      <c r="B52" s="175"/>
      <c r="C52" s="170" t="s">
        <v>100</v>
      </c>
      <c r="D52" s="176"/>
      <c r="E52" s="439"/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  <c r="T52" s="439"/>
      <c r="U52" s="439"/>
      <c r="V52" s="439"/>
      <c r="W52" s="439"/>
      <c r="X52" s="439"/>
    </row>
    <row r="53" spans="1:24" x14ac:dyDescent="0.2">
      <c r="A53" s="174"/>
      <c r="B53" s="175"/>
      <c r="C53" s="340" t="s">
        <v>104</v>
      </c>
      <c r="D53" s="176"/>
      <c r="E53" s="439">
        <f t="shared" ref="E53:X53" si="11">-IF(E$42&lt;0,0,E$42*$D44)</f>
        <v>0</v>
      </c>
      <c r="F53" s="439">
        <f t="shared" si="11"/>
        <v>-3581.0203499999998</v>
      </c>
      <c r="G53" s="439">
        <f t="shared" si="11"/>
        <v>-39277.243136448698</v>
      </c>
      <c r="H53" s="439">
        <f t="shared" si="11"/>
        <v>-39220.039131876278</v>
      </c>
      <c r="I53" s="439">
        <f t="shared" si="11"/>
        <v>-39165.312004587584</v>
      </c>
      <c r="J53" s="439">
        <f t="shared" si="11"/>
        <v>-39112.94723511648</v>
      </c>
      <c r="K53" s="439">
        <f t="shared" si="11"/>
        <v>-39062.751487629321</v>
      </c>
      <c r="L53" s="439">
        <f t="shared" si="11"/>
        <v>-39014.733961895938</v>
      </c>
      <c r="M53" s="439">
        <f t="shared" si="11"/>
        <v>-38968.80431274022</v>
      </c>
      <c r="N53" s="439">
        <f t="shared" si="11"/>
        <v>-38924.877971736212</v>
      </c>
      <c r="O53" s="439">
        <f t="shared" si="11"/>
        <v>-38882.812179575296</v>
      </c>
      <c r="P53" s="439">
        <f t="shared" si="11"/>
        <v>-38842.546844087126</v>
      </c>
      <c r="Q53" s="439">
        <f t="shared" si="11"/>
        <v>-38804.022416870161</v>
      </c>
      <c r="R53" s="439">
        <f t="shared" si="11"/>
        <v>-38767.179777613455</v>
      </c>
      <c r="S53" s="439">
        <f t="shared" si="11"/>
        <v>-38731.915971499853</v>
      </c>
      <c r="T53" s="439">
        <f t="shared" si="11"/>
        <v>-38698.183860588018</v>
      </c>
      <c r="U53" s="439">
        <f t="shared" si="11"/>
        <v>-38665.897803356362</v>
      </c>
      <c r="V53" s="439">
        <f t="shared" si="11"/>
        <v>-38634.983594293786</v>
      </c>
      <c r="W53" s="439">
        <f t="shared" si="11"/>
        <v>-38605.407270793534</v>
      </c>
      <c r="X53" s="439">
        <f t="shared" si="11"/>
        <v>-38577.103171048722</v>
      </c>
    </row>
    <row r="54" spans="1:24" x14ac:dyDescent="0.2">
      <c r="A54" s="174"/>
      <c r="B54" s="175"/>
      <c r="C54" s="340" t="s">
        <v>105</v>
      </c>
      <c r="D54" s="176"/>
      <c r="E54" s="439">
        <f t="shared" ref="E54:X54" si="12">-IF(E46&lt;0,0,E46*$D44)</f>
        <v>0</v>
      </c>
      <c r="F54" s="439">
        <f t="shared" si="12"/>
        <v>-2681.0203499999998</v>
      </c>
      <c r="G54" s="439">
        <f t="shared" si="12"/>
        <v>-39277.243136448698</v>
      </c>
      <c r="H54" s="439">
        <f t="shared" si="12"/>
        <v>-39220.039131876278</v>
      </c>
      <c r="I54" s="439">
        <f t="shared" si="12"/>
        <v>-39165.312004587584</v>
      </c>
      <c r="J54" s="439">
        <f t="shared" si="12"/>
        <v>-39112.94723511648</v>
      </c>
      <c r="K54" s="439">
        <f t="shared" si="12"/>
        <v>-39062.751487629321</v>
      </c>
      <c r="L54" s="439">
        <f t="shared" si="12"/>
        <v>-39014.733961895938</v>
      </c>
      <c r="M54" s="439">
        <f t="shared" si="12"/>
        <v>-38968.80431274022</v>
      </c>
      <c r="N54" s="439">
        <f t="shared" si="12"/>
        <v>-38924.877971736212</v>
      </c>
      <c r="O54" s="439">
        <f t="shared" si="12"/>
        <v>-38882.812179575296</v>
      </c>
      <c r="P54" s="439">
        <f t="shared" si="12"/>
        <v>-38842.546844087126</v>
      </c>
      <c r="Q54" s="439">
        <f t="shared" si="12"/>
        <v>-38804.022416870161</v>
      </c>
      <c r="R54" s="439">
        <f t="shared" si="12"/>
        <v>-38767.179777613455</v>
      </c>
      <c r="S54" s="439">
        <f t="shared" si="12"/>
        <v>-38731.915971499853</v>
      </c>
      <c r="T54" s="439">
        <f t="shared" si="12"/>
        <v>-38698.183860588018</v>
      </c>
      <c r="U54" s="439">
        <f t="shared" si="12"/>
        <v>-38665.897803356362</v>
      </c>
      <c r="V54" s="439">
        <f t="shared" si="12"/>
        <v>-38634.983594293786</v>
      </c>
      <c r="W54" s="439">
        <f t="shared" si="12"/>
        <v>-38605.407270793534</v>
      </c>
      <c r="X54" s="439">
        <f t="shared" si="12"/>
        <v>-38577.103171048722</v>
      </c>
    </row>
    <row r="55" spans="1:24" x14ac:dyDescent="0.2">
      <c r="A55" s="174"/>
      <c r="B55" s="175"/>
      <c r="C55" s="340" t="s">
        <v>99</v>
      </c>
      <c r="D55" s="176"/>
      <c r="E55" s="439">
        <f>E49+E50</f>
        <v>900</v>
      </c>
      <c r="F55" s="439">
        <f t="shared" ref="F55:X55" si="13">F49+F50</f>
        <v>-900</v>
      </c>
      <c r="G55" s="439">
        <f t="shared" si="13"/>
        <v>0</v>
      </c>
      <c r="H55" s="439">
        <f t="shared" si="13"/>
        <v>0</v>
      </c>
      <c r="I55" s="439">
        <f t="shared" si="13"/>
        <v>0</v>
      </c>
      <c r="J55" s="439">
        <f t="shared" si="13"/>
        <v>0</v>
      </c>
      <c r="K55" s="439">
        <f t="shared" si="13"/>
        <v>0</v>
      </c>
      <c r="L55" s="439">
        <f t="shared" si="13"/>
        <v>0</v>
      </c>
      <c r="M55" s="439">
        <f t="shared" si="13"/>
        <v>0</v>
      </c>
      <c r="N55" s="439">
        <f t="shared" si="13"/>
        <v>0</v>
      </c>
      <c r="O55" s="439">
        <f t="shared" si="13"/>
        <v>0</v>
      </c>
      <c r="P55" s="439">
        <f t="shared" si="13"/>
        <v>0</v>
      </c>
      <c r="Q55" s="439">
        <f t="shared" si="13"/>
        <v>0</v>
      </c>
      <c r="R55" s="439">
        <f t="shared" si="13"/>
        <v>0</v>
      </c>
      <c r="S55" s="439">
        <f t="shared" si="13"/>
        <v>0</v>
      </c>
      <c r="T55" s="439">
        <f t="shared" si="13"/>
        <v>0</v>
      </c>
      <c r="U55" s="439">
        <f t="shared" si="13"/>
        <v>0</v>
      </c>
      <c r="V55" s="439">
        <f t="shared" si="13"/>
        <v>0</v>
      </c>
      <c r="W55" s="439">
        <f t="shared" si="13"/>
        <v>0</v>
      </c>
      <c r="X55" s="439">
        <f t="shared" si="13"/>
        <v>0</v>
      </c>
    </row>
    <row r="56" spans="1:24" ht="6" customHeight="1" x14ac:dyDescent="0.2">
      <c r="A56" s="174"/>
      <c r="B56" s="175"/>
      <c r="C56" s="175"/>
      <c r="D56" s="176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</row>
    <row r="57" spans="1:24" ht="6" customHeight="1" x14ac:dyDescent="0.2">
      <c r="A57" s="174"/>
      <c r="B57" s="175"/>
      <c r="C57" s="175"/>
      <c r="D57" s="176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  <c r="T57" s="439"/>
      <c r="U57" s="439"/>
      <c r="V57" s="439"/>
      <c r="W57" s="439"/>
      <c r="X57" s="439"/>
    </row>
    <row r="58" spans="1:24" x14ac:dyDescent="0.2">
      <c r="A58" s="174"/>
      <c r="B58" s="175"/>
      <c r="C58" s="170" t="s">
        <v>31</v>
      </c>
      <c r="D58" s="341">
        <v>0.09</v>
      </c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  <c r="T58" s="439"/>
      <c r="U58" s="439"/>
      <c r="V58" s="439"/>
      <c r="W58" s="439"/>
      <c r="X58" s="439"/>
    </row>
    <row r="59" spans="1:24" x14ac:dyDescent="0.2">
      <c r="A59" s="174"/>
      <c r="B59" s="175"/>
      <c r="C59" s="340" t="s">
        <v>95</v>
      </c>
      <c r="D59" s="176"/>
      <c r="E59" s="439">
        <f t="shared" ref="E59:X59" si="14">-E64/$D58</f>
        <v>0</v>
      </c>
      <c r="F59" s="439">
        <f t="shared" si="14"/>
        <v>3600</v>
      </c>
      <c r="G59" s="439">
        <f t="shared" si="14"/>
        <v>0</v>
      </c>
      <c r="H59" s="439">
        <f t="shared" si="14"/>
        <v>0</v>
      </c>
      <c r="I59" s="439">
        <f t="shared" si="14"/>
        <v>0</v>
      </c>
      <c r="J59" s="439">
        <f t="shared" si="14"/>
        <v>0</v>
      </c>
      <c r="K59" s="439">
        <f t="shared" si="14"/>
        <v>0</v>
      </c>
      <c r="L59" s="439">
        <f t="shared" si="14"/>
        <v>0</v>
      </c>
      <c r="M59" s="439">
        <f t="shared" si="14"/>
        <v>0</v>
      </c>
      <c r="N59" s="439">
        <f t="shared" si="14"/>
        <v>0</v>
      </c>
      <c r="O59" s="439">
        <f t="shared" si="14"/>
        <v>0</v>
      </c>
      <c r="P59" s="439">
        <f t="shared" si="14"/>
        <v>0</v>
      </c>
      <c r="Q59" s="439">
        <f t="shared" si="14"/>
        <v>0</v>
      </c>
      <c r="R59" s="439">
        <f t="shared" si="14"/>
        <v>0</v>
      </c>
      <c r="S59" s="439">
        <f t="shared" si="14"/>
        <v>0</v>
      </c>
      <c r="T59" s="439">
        <f t="shared" si="14"/>
        <v>0</v>
      </c>
      <c r="U59" s="439">
        <f t="shared" si="14"/>
        <v>0</v>
      </c>
      <c r="V59" s="439">
        <f t="shared" si="14"/>
        <v>0</v>
      </c>
      <c r="W59" s="439">
        <f t="shared" si="14"/>
        <v>0</v>
      </c>
      <c r="X59" s="439">
        <f t="shared" si="14"/>
        <v>0</v>
      </c>
    </row>
    <row r="60" spans="1:24" x14ac:dyDescent="0.2">
      <c r="A60" s="174"/>
      <c r="B60" s="175"/>
      <c r="C60" s="340" t="s">
        <v>96</v>
      </c>
      <c r="D60" s="176"/>
      <c r="E60" s="439">
        <f t="shared" ref="E60:X60" si="15">E$42-E59</f>
        <v>-3600</v>
      </c>
      <c r="F60" s="439">
        <f t="shared" si="15"/>
        <v>10724.081399999999</v>
      </c>
      <c r="G60" s="439">
        <f t="shared" si="15"/>
        <v>157108.97254579479</v>
      </c>
      <c r="H60" s="439">
        <f t="shared" si="15"/>
        <v>156880.15652750511</v>
      </c>
      <c r="I60" s="439">
        <f t="shared" si="15"/>
        <v>156661.24801835034</v>
      </c>
      <c r="J60" s="439">
        <f t="shared" si="15"/>
        <v>156451.78894046592</v>
      </c>
      <c r="K60" s="439">
        <f t="shared" si="15"/>
        <v>156251.00595051728</v>
      </c>
      <c r="L60" s="439">
        <f t="shared" si="15"/>
        <v>156058.93584758375</v>
      </c>
      <c r="M60" s="439">
        <f t="shared" si="15"/>
        <v>155875.21725096088</v>
      </c>
      <c r="N60" s="439">
        <f t="shared" si="15"/>
        <v>155699.51188694485</v>
      </c>
      <c r="O60" s="439">
        <f t="shared" si="15"/>
        <v>155531.24871830118</v>
      </c>
      <c r="P60" s="439">
        <f t="shared" si="15"/>
        <v>155370.18737634851</v>
      </c>
      <c r="Q60" s="439">
        <f t="shared" si="15"/>
        <v>155216.08966748064</v>
      </c>
      <c r="R60" s="439">
        <f t="shared" si="15"/>
        <v>155068.71911045382</v>
      </c>
      <c r="S60" s="439">
        <f t="shared" si="15"/>
        <v>154927.66388599941</v>
      </c>
      <c r="T60" s="439">
        <f t="shared" si="15"/>
        <v>154792.73544235207</v>
      </c>
      <c r="U60" s="439">
        <f t="shared" si="15"/>
        <v>154663.59121342545</v>
      </c>
      <c r="V60" s="439">
        <f t="shared" si="15"/>
        <v>154539.93437717514</v>
      </c>
      <c r="W60" s="439">
        <f t="shared" si="15"/>
        <v>154421.62908317414</v>
      </c>
      <c r="X60" s="439">
        <f t="shared" si="15"/>
        <v>154308.41268419489</v>
      </c>
    </row>
    <row r="61" spans="1:24" ht="6" customHeight="1" x14ac:dyDescent="0.2">
      <c r="A61" s="174"/>
      <c r="B61" s="175"/>
      <c r="C61" s="175"/>
      <c r="D61" s="176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39"/>
      <c r="U61" s="439"/>
      <c r="V61" s="439"/>
      <c r="W61" s="439"/>
      <c r="X61" s="439"/>
    </row>
    <row r="62" spans="1:24" x14ac:dyDescent="0.2">
      <c r="A62" s="174"/>
      <c r="B62" s="175"/>
      <c r="C62" s="170" t="s">
        <v>101</v>
      </c>
      <c r="D62" s="176"/>
      <c r="E62" s="442">
        <f>D62+D63+D64</f>
        <v>0</v>
      </c>
      <c r="F62" s="442">
        <f>E62+E63+E64</f>
        <v>324</v>
      </c>
      <c r="G62" s="442">
        <f t="shared" ref="G62:X62" si="16">F62+F63+F64</f>
        <v>0</v>
      </c>
      <c r="H62" s="442">
        <f t="shared" si="16"/>
        <v>0</v>
      </c>
      <c r="I62" s="442">
        <f t="shared" si="16"/>
        <v>0</v>
      </c>
      <c r="J62" s="442">
        <f t="shared" si="16"/>
        <v>0</v>
      </c>
      <c r="K62" s="442">
        <f t="shared" si="16"/>
        <v>0</v>
      </c>
      <c r="L62" s="442">
        <f t="shared" si="16"/>
        <v>0</v>
      </c>
      <c r="M62" s="442">
        <f t="shared" si="16"/>
        <v>0</v>
      </c>
      <c r="N62" s="442">
        <f t="shared" si="16"/>
        <v>0</v>
      </c>
      <c r="O62" s="442">
        <f t="shared" si="16"/>
        <v>0</v>
      </c>
      <c r="P62" s="442">
        <f t="shared" si="16"/>
        <v>0</v>
      </c>
      <c r="Q62" s="442">
        <f t="shared" si="16"/>
        <v>0</v>
      </c>
      <c r="R62" s="442">
        <f t="shared" si="16"/>
        <v>0</v>
      </c>
      <c r="S62" s="442">
        <f t="shared" si="16"/>
        <v>0</v>
      </c>
      <c r="T62" s="442">
        <f t="shared" si="16"/>
        <v>0</v>
      </c>
      <c r="U62" s="442">
        <f t="shared" si="16"/>
        <v>0</v>
      </c>
      <c r="V62" s="442">
        <f t="shared" si="16"/>
        <v>0</v>
      </c>
      <c r="W62" s="442">
        <f t="shared" si="16"/>
        <v>0</v>
      </c>
      <c r="X62" s="442">
        <f t="shared" si="16"/>
        <v>0</v>
      </c>
    </row>
    <row r="63" spans="1:24" x14ac:dyDescent="0.2">
      <c r="A63" s="174"/>
      <c r="B63" s="175"/>
      <c r="C63" s="340" t="s">
        <v>97</v>
      </c>
      <c r="D63" s="176"/>
      <c r="E63" s="439">
        <f>IF(E$42&lt;0,-E$42*$D58,0)</f>
        <v>324</v>
      </c>
      <c r="F63" s="439">
        <f t="shared" ref="F63:X63" si="17">IF(F$42&lt;0,-F$42*$D58,0)</f>
        <v>0</v>
      </c>
      <c r="G63" s="439">
        <f t="shared" si="17"/>
        <v>0</v>
      </c>
      <c r="H63" s="439">
        <f t="shared" si="17"/>
        <v>0</v>
      </c>
      <c r="I63" s="439">
        <f t="shared" si="17"/>
        <v>0</v>
      </c>
      <c r="J63" s="439">
        <f t="shared" si="17"/>
        <v>0</v>
      </c>
      <c r="K63" s="439">
        <f t="shared" si="17"/>
        <v>0</v>
      </c>
      <c r="L63" s="439">
        <f t="shared" si="17"/>
        <v>0</v>
      </c>
      <c r="M63" s="439">
        <f t="shared" si="17"/>
        <v>0</v>
      </c>
      <c r="N63" s="439">
        <f t="shared" si="17"/>
        <v>0</v>
      </c>
      <c r="O63" s="439">
        <f t="shared" si="17"/>
        <v>0</v>
      </c>
      <c r="P63" s="439">
        <f t="shared" si="17"/>
        <v>0</v>
      </c>
      <c r="Q63" s="439">
        <f t="shared" si="17"/>
        <v>0</v>
      </c>
      <c r="R63" s="439">
        <f t="shared" si="17"/>
        <v>0</v>
      </c>
      <c r="S63" s="439">
        <f t="shared" si="17"/>
        <v>0</v>
      </c>
      <c r="T63" s="439">
        <f t="shared" si="17"/>
        <v>0</v>
      </c>
      <c r="U63" s="439">
        <f t="shared" si="17"/>
        <v>0</v>
      </c>
      <c r="V63" s="439">
        <f t="shared" si="17"/>
        <v>0</v>
      </c>
      <c r="W63" s="439">
        <f t="shared" si="17"/>
        <v>0</v>
      </c>
      <c r="X63" s="439">
        <f t="shared" si="17"/>
        <v>0</v>
      </c>
    </row>
    <row r="64" spans="1:24" x14ac:dyDescent="0.2">
      <c r="A64" s="174"/>
      <c r="B64" s="175"/>
      <c r="C64" s="340" t="s">
        <v>98</v>
      </c>
      <c r="D64" s="176"/>
      <c r="E64" s="439">
        <f>IF(E$42&lt;0,0,-MIN(-E67*30%,E62+E63))</f>
        <v>0</v>
      </c>
      <c r="F64" s="439">
        <f>IF(F$42&lt;0,0,-MIN(-F67*30%,F62+F63))</f>
        <v>-324</v>
      </c>
      <c r="G64" s="439">
        <f t="shared" ref="G64:X64" si="18">IF(G$42&lt;0,0,-MIN(-G67*30%,G62+G63))</f>
        <v>0</v>
      </c>
      <c r="H64" s="439">
        <f t="shared" si="18"/>
        <v>0</v>
      </c>
      <c r="I64" s="439">
        <f t="shared" si="18"/>
        <v>0</v>
      </c>
      <c r="J64" s="439">
        <f t="shared" si="18"/>
        <v>0</v>
      </c>
      <c r="K64" s="439">
        <f t="shared" si="18"/>
        <v>0</v>
      </c>
      <c r="L64" s="439">
        <f t="shared" si="18"/>
        <v>0</v>
      </c>
      <c r="M64" s="439">
        <f t="shared" si="18"/>
        <v>0</v>
      </c>
      <c r="N64" s="439">
        <f t="shared" si="18"/>
        <v>0</v>
      </c>
      <c r="O64" s="439">
        <f t="shared" si="18"/>
        <v>0</v>
      </c>
      <c r="P64" s="439">
        <f t="shared" si="18"/>
        <v>0</v>
      </c>
      <c r="Q64" s="439">
        <f t="shared" si="18"/>
        <v>0</v>
      </c>
      <c r="R64" s="439">
        <f t="shared" si="18"/>
        <v>0</v>
      </c>
      <c r="S64" s="439">
        <f t="shared" si="18"/>
        <v>0</v>
      </c>
      <c r="T64" s="439">
        <f t="shared" si="18"/>
        <v>0</v>
      </c>
      <c r="U64" s="439">
        <f t="shared" si="18"/>
        <v>0</v>
      </c>
      <c r="V64" s="439">
        <f t="shared" si="18"/>
        <v>0</v>
      </c>
      <c r="W64" s="439">
        <f t="shared" si="18"/>
        <v>0</v>
      </c>
      <c r="X64" s="439">
        <f t="shared" si="18"/>
        <v>0</v>
      </c>
    </row>
    <row r="65" spans="1:24" ht="6" customHeight="1" x14ac:dyDescent="0.2">
      <c r="A65" s="174"/>
      <c r="B65" s="175"/>
      <c r="C65" s="340"/>
      <c r="D65" s="176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</row>
    <row r="66" spans="1:24" x14ac:dyDescent="0.2">
      <c r="A66" s="174"/>
      <c r="B66" s="175"/>
      <c r="C66" s="170" t="s">
        <v>102</v>
      </c>
      <c r="D66" s="176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  <c r="T66" s="439"/>
      <c r="U66" s="439"/>
      <c r="V66" s="439"/>
      <c r="W66" s="439"/>
      <c r="X66" s="439"/>
    </row>
    <row r="67" spans="1:24" x14ac:dyDescent="0.2">
      <c r="A67" s="174"/>
      <c r="B67" s="175"/>
      <c r="C67" s="340" t="s">
        <v>103</v>
      </c>
      <c r="D67" s="176"/>
      <c r="E67" s="439">
        <f>-IF(E$42&lt;0,0,E$42*$D58)</f>
        <v>0</v>
      </c>
      <c r="F67" s="439">
        <f>-IF(F$42&lt;0,0,F$42*$D58)</f>
        <v>-1289.1673259999998</v>
      </c>
      <c r="G67" s="439">
        <f t="shared" ref="G67:X67" si="19">-IF(G$42&lt;0,0,G$42*$D58)</f>
        <v>-14139.80752912153</v>
      </c>
      <c r="H67" s="439">
        <f t="shared" si="19"/>
        <v>-14119.214087475459</v>
      </c>
      <c r="I67" s="439">
        <f t="shared" si="19"/>
        <v>-14099.512321651529</v>
      </c>
      <c r="J67" s="439">
        <f t="shared" si="19"/>
        <v>-14080.661004641932</v>
      </c>
      <c r="K67" s="439">
        <f t="shared" si="19"/>
        <v>-14062.590535546555</v>
      </c>
      <c r="L67" s="439">
        <f t="shared" si="19"/>
        <v>-14045.304226282537</v>
      </c>
      <c r="M67" s="439">
        <f t="shared" si="19"/>
        <v>-14028.769552586478</v>
      </c>
      <c r="N67" s="439">
        <f t="shared" si="19"/>
        <v>-14012.956069825035</v>
      </c>
      <c r="O67" s="439">
        <f t="shared" si="19"/>
        <v>-13997.812384647106</v>
      </c>
      <c r="P67" s="439">
        <f t="shared" si="19"/>
        <v>-13983.316863871365</v>
      </c>
      <c r="Q67" s="439">
        <f t="shared" si="19"/>
        <v>-13969.448070073257</v>
      </c>
      <c r="R67" s="439">
        <f t="shared" si="19"/>
        <v>-13956.184719940844</v>
      </c>
      <c r="S67" s="439">
        <f t="shared" si="19"/>
        <v>-13943.489749739947</v>
      </c>
      <c r="T67" s="439">
        <f t="shared" si="19"/>
        <v>-13931.346189811686</v>
      </c>
      <c r="U67" s="439">
        <f t="shared" si="19"/>
        <v>-13919.72320920829</v>
      </c>
      <c r="V67" s="439">
        <f t="shared" si="19"/>
        <v>-13908.594093945763</v>
      </c>
      <c r="W67" s="439">
        <f t="shared" si="19"/>
        <v>-13897.946617485672</v>
      </c>
      <c r="X67" s="439">
        <f t="shared" si="19"/>
        <v>-13887.75714157754</v>
      </c>
    </row>
    <row r="68" spans="1:24" x14ac:dyDescent="0.2">
      <c r="A68" s="174"/>
      <c r="B68" s="175"/>
      <c r="C68" s="340" t="s">
        <v>106</v>
      </c>
      <c r="D68" s="176"/>
      <c r="E68" s="439">
        <f>-IF(E60&lt;0,0,E60*$D58)</f>
        <v>0</v>
      </c>
      <c r="F68" s="439">
        <f t="shared" ref="F68:X68" si="20">-IF(F60&lt;0,0,F60*$D58)</f>
        <v>-965.16732599999989</v>
      </c>
      <c r="G68" s="439">
        <f t="shared" si="20"/>
        <v>-14139.80752912153</v>
      </c>
      <c r="H68" s="439">
        <f t="shared" si="20"/>
        <v>-14119.214087475459</v>
      </c>
      <c r="I68" s="439">
        <f t="shared" si="20"/>
        <v>-14099.512321651529</v>
      </c>
      <c r="J68" s="439">
        <f t="shared" si="20"/>
        <v>-14080.661004641932</v>
      </c>
      <c r="K68" s="439">
        <f t="shared" si="20"/>
        <v>-14062.590535546555</v>
      </c>
      <c r="L68" s="439">
        <f t="shared" si="20"/>
        <v>-14045.304226282537</v>
      </c>
      <c r="M68" s="439">
        <f t="shared" si="20"/>
        <v>-14028.769552586478</v>
      </c>
      <c r="N68" s="439">
        <f t="shared" si="20"/>
        <v>-14012.956069825035</v>
      </c>
      <c r="O68" s="439">
        <f t="shared" si="20"/>
        <v>-13997.812384647106</v>
      </c>
      <c r="P68" s="439">
        <f t="shared" si="20"/>
        <v>-13983.316863871365</v>
      </c>
      <c r="Q68" s="439">
        <f t="shared" si="20"/>
        <v>-13969.448070073257</v>
      </c>
      <c r="R68" s="439">
        <f t="shared" si="20"/>
        <v>-13956.184719940844</v>
      </c>
      <c r="S68" s="439">
        <f t="shared" si="20"/>
        <v>-13943.489749739947</v>
      </c>
      <c r="T68" s="439">
        <f t="shared" si="20"/>
        <v>-13931.346189811686</v>
      </c>
      <c r="U68" s="439">
        <f t="shared" si="20"/>
        <v>-13919.72320920829</v>
      </c>
      <c r="V68" s="439">
        <f t="shared" si="20"/>
        <v>-13908.594093945763</v>
      </c>
      <c r="W68" s="439">
        <f t="shared" si="20"/>
        <v>-13897.946617485672</v>
      </c>
      <c r="X68" s="439">
        <f t="shared" si="20"/>
        <v>-13887.75714157754</v>
      </c>
    </row>
    <row r="69" spans="1:24" x14ac:dyDescent="0.2">
      <c r="A69" s="174"/>
      <c r="B69" s="175"/>
      <c r="C69" s="340" t="s">
        <v>101</v>
      </c>
      <c r="D69" s="176"/>
      <c r="E69" s="439">
        <f>E63+E64</f>
        <v>324</v>
      </c>
      <c r="F69" s="439">
        <f t="shared" ref="F69:X69" si="21">F63+F64</f>
        <v>-324</v>
      </c>
      <c r="G69" s="439">
        <f t="shared" si="21"/>
        <v>0</v>
      </c>
      <c r="H69" s="439">
        <f t="shared" si="21"/>
        <v>0</v>
      </c>
      <c r="I69" s="439">
        <f t="shared" si="21"/>
        <v>0</v>
      </c>
      <c r="J69" s="439">
        <f t="shared" si="21"/>
        <v>0</v>
      </c>
      <c r="K69" s="439">
        <f t="shared" si="21"/>
        <v>0</v>
      </c>
      <c r="L69" s="439">
        <f t="shared" si="21"/>
        <v>0</v>
      </c>
      <c r="M69" s="439">
        <f t="shared" si="21"/>
        <v>0</v>
      </c>
      <c r="N69" s="439">
        <f t="shared" si="21"/>
        <v>0</v>
      </c>
      <c r="O69" s="439">
        <f t="shared" si="21"/>
        <v>0</v>
      </c>
      <c r="P69" s="439">
        <f t="shared" si="21"/>
        <v>0</v>
      </c>
      <c r="Q69" s="439">
        <f t="shared" si="21"/>
        <v>0</v>
      </c>
      <c r="R69" s="439">
        <f t="shared" si="21"/>
        <v>0</v>
      </c>
      <c r="S69" s="439">
        <f t="shared" si="21"/>
        <v>0</v>
      </c>
      <c r="T69" s="439">
        <f t="shared" si="21"/>
        <v>0</v>
      </c>
      <c r="U69" s="439">
        <f t="shared" si="21"/>
        <v>0</v>
      </c>
      <c r="V69" s="439">
        <f t="shared" si="21"/>
        <v>0</v>
      </c>
      <c r="W69" s="439">
        <f t="shared" si="21"/>
        <v>0</v>
      </c>
      <c r="X69" s="439">
        <f t="shared" si="21"/>
        <v>0</v>
      </c>
    </row>
    <row r="70" spans="1:24" ht="6" customHeight="1" x14ac:dyDescent="0.2">
      <c r="A70" s="338"/>
      <c r="B70" s="339"/>
      <c r="C70" s="339"/>
      <c r="D70" s="250"/>
      <c r="E70" s="441"/>
      <c r="F70" s="441"/>
      <c r="G70" s="441"/>
      <c r="H70" s="441"/>
      <c r="I70" s="441"/>
      <c r="J70" s="441"/>
      <c r="K70" s="441"/>
      <c r="L70" s="441"/>
      <c r="M70" s="441"/>
      <c r="N70" s="441"/>
      <c r="O70" s="441"/>
      <c r="P70" s="441"/>
      <c r="Q70" s="441"/>
      <c r="R70" s="441"/>
      <c r="S70" s="441"/>
      <c r="T70" s="441"/>
      <c r="U70" s="441"/>
      <c r="V70" s="441"/>
      <c r="W70" s="441"/>
      <c r="X70" s="441"/>
    </row>
    <row r="71" spans="1:24" ht="6" customHeight="1" x14ac:dyDescent="0.2">
      <c r="A71" s="163"/>
      <c r="B71" s="164"/>
      <c r="C71" s="164"/>
      <c r="D71" s="165"/>
      <c r="E71" s="440"/>
      <c r="F71" s="440"/>
      <c r="G71" s="440"/>
      <c r="H71" s="440"/>
      <c r="I71" s="440"/>
      <c r="J71" s="440"/>
      <c r="K71" s="440"/>
      <c r="L71" s="440"/>
      <c r="M71" s="440"/>
      <c r="N71" s="440"/>
      <c r="O71" s="440"/>
      <c r="P71" s="440"/>
      <c r="Q71" s="440"/>
      <c r="R71" s="440"/>
      <c r="S71" s="440"/>
      <c r="T71" s="440"/>
      <c r="U71" s="440"/>
      <c r="V71" s="440"/>
      <c r="W71" s="440"/>
      <c r="X71" s="440"/>
    </row>
    <row r="72" spans="1:24" x14ac:dyDescent="0.2">
      <c r="A72" s="169" t="s">
        <v>118</v>
      </c>
      <c r="B72" s="175"/>
      <c r="C72" s="175"/>
      <c r="D72" s="176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39"/>
      <c r="V72" s="439"/>
      <c r="W72" s="439"/>
      <c r="X72" s="439"/>
    </row>
    <row r="73" spans="1:24" ht="6" customHeight="1" x14ac:dyDescent="0.2">
      <c r="A73" s="174"/>
      <c r="B73" s="175"/>
      <c r="C73" s="175"/>
      <c r="D73" s="176"/>
      <c r="E73" s="439"/>
      <c r="F73" s="439"/>
      <c r="G73" s="439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  <c r="T73" s="439"/>
      <c r="U73" s="439"/>
      <c r="V73" s="439"/>
      <c r="W73" s="439"/>
      <c r="X73" s="439"/>
    </row>
    <row r="74" spans="1:24" x14ac:dyDescent="0.2">
      <c r="A74" s="174"/>
      <c r="B74" s="175"/>
      <c r="C74" s="170" t="s">
        <v>120</v>
      </c>
      <c r="D74" s="176"/>
      <c r="E74" s="442">
        <f>'C.2.DRE'!E$28</f>
        <v>-3600</v>
      </c>
      <c r="F74" s="442">
        <f>'C.2.DRE'!F$28</f>
        <v>14324.081399999999</v>
      </c>
      <c r="G74" s="442">
        <f>'C.2.DRE'!G$28</f>
        <v>157108.97254579479</v>
      </c>
      <c r="H74" s="442">
        <f>'C.2.DRE'!H$28</f>
        <v>156880.15652750511</v>
      </c>
      <c r="I74" s="442">
        <f>'C.2.DRE'!I$28</f>
        <v>156661.24801835034</v>
      </c>
      <c r="J74" s="442">
        <f>'C.2.DRE'!J$28</f>
        <v>156451.78894046592</v>
      </c>
      <c r="K74" s="442">
        <f>'C.2.DRE'!K$28</f>
        <v>156251.00595051728</v>
      </c>
      <c r="L74" s="442">
        <f>'C.2.DRE'!L$28</f>
        <v>156058.93584758375</v>
      </c>
      <c r="M74" s="442">
        <f>'C.2.DRE'!M$28</f>
        <v>155875.21725096088</v>
      </c>
      <c r="N74" s="442">
        <f>'C.2.DRE'!N$28</f>
        <v>155699.51188694485</v>
      </c>
      <c r="O74" s="442">
        <f>'C.2.DRE'!O$28</f>
        <v>155531.24871830118</v>
      </c>
      <c r="P74" s="442">
        <f>'C.2.DRE'!P$28</f>
        <v>155370.18737634851</v>
      </c>
      <c r="Q74" s="442">
        <f>'C.2.DRE'!Q$28</f>
        <v>155216.08966748064</v>
      </c>
      <c r="R74" s="442">
        <f>'C.2.DRE'!R$28</f>
        <v>155068.71911045382</v>
      </c>
      <c r="S74" s="442">
        <f>'C.2.DRE'!S$28</f>
        <v>154927.66388599941</v>
      </c>
      <c r="T74" s="442">
        <f>'C.2.DRE'!T$28</f>
        <v>154792.73544235207</v>
      </c>
      <c r="U74" s="442">
        <f>'C.2.DRE'!U$28</f>
        <v>154663.59121342545</v>
      </c>
      <c r="V74" s="442">
        <f>'C.2.DRE'!V$28</f>
        <v>154539.93437717514</v>
      </c>
      <c r="W74" s="442">
        <f>'C.2.DRE'!W$28</f>
        <v>154421.62908317414</v>
      </c>
      <c r="X74" s="442">
        <f>'C.2.DRE'!X$28</f>
        <v>154308.41268419489</v>
      </c>
    </row>
    <row r="75" spans="1:24" ht="6" customHeight="1" x14ac:dyDescent="0.2">
      <c r="A75" s="174"/>
      <c r="B75" s="175"/>
      <c r="C75" s="340"/>
      <c r="D75" s="176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</row>
    <row r="76" spans="1:24" x14ac:dyDescent="0.2">
      <c r="A76" s="174"/>
      <c r="B76" s="175"/>
      <c r="C76" s="170" t="s">
        <v>94</v>
      </c>
      <c r="D76" s="341">
        <v>0.25</v>
      </c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  <c r="T76" s="439"/>
      <c r="U76" s="439"/>
      <c r="V76" s="439"/>
      <c r="W76" s="439"/>
      <c r="X76" s="439"/>
    </row>
    <row r="77" spans="1:24" x14ac:dyDescent="0.2">
      <c r="A77" s="174"/>
      <c r="B77" s="175"/>
      <c r="C77" s="340" t="s">
        <v>95</v>
      </c>
      <c r="D77" s="176"/>
      <c r="E77" s="439">
        <f t="shared" ref="E77:X77" si="22">-E82/$D76</f>
        <v>0</v>
      </c>
      <c r="F77" s="439">
        <f t="shared" si="22"/>
        <v>3600</v>
      </c>
      <c r="G77" s="439">
        <f t="shared" si="22"/>
        <v>0</v>
      </c>
      <c r="H77" s="439">
        <f t="shared" si="22"/>
        <v>0</v>
      </c>
      <c r="I77" s="439">
        <f t="shared" si="22"/>
        <v>0</v>
      </c>
      <c r="J77" s="439">
        <f t="shared" si="22"/>
        <v>0</v>
      </c>
      <c r="K77" s="439">
        <f t="shared" si="22"/>
        <v>0</v>
      </c>
      <c r="L77" s="439">
        <f t="shared" si="22"/>
        <v>0</v>
      </c>
      <c r="M77" s="439">
        <f t="shared" si="22"/>
        <v>0</v>
      </c>
      <c r="N77" s="439">
        <f t="shared" si="22"/>
        <v>0</v>
      </c>
      <c r="O77" s="439">
        <f t="shared" si="22"/>
        <v>0</v>
      </c>
      <c r="P77" s="439">
        <f t="shared" si="22"/>
        <v>0</v>
      </c>
      <c r="Q77" s="439">
        <f t="shared" si="22"/>
        <v>0</v>
      </c>
      <c r="R77" s="439">
        <f t="shared" si="22"/>
        <v>0</v>
      </c>
      <c r="S77" s="439">
        <f t="shared" si="22"/>
        <v>0</v>
      </c>
      <c r="T77" s="439">
        <f t="shared" si="22"/>
        <v>0</v>
      </c>
      <c r="U77" s="439">
        <f t="shared" si="22"/>
        <v>0</v>
      </c>
      <c r="V77" s="439">
        <f t="shared" si="22"/>
        <v>0</v>
      </c>
      <c r="W77" s="439">
        <f t="shared" si="22"/>
        <v>0</v>
      </c>
      <c r="X77" s="439">
        <f t="shared" si="22"/>
        <v>0</v>
      </c>
    </row>
    <row r="78" spans="1:24" x14ac:dyDescent="0.2">
      <c r="A78" s="174"/>
      <c r="B78" s="175"/>
      <c r="C78" s="340" t="s">
        <v>96</v>
      </c>
      <c r="D78" s="176"/>
      <c r="E78" s="439">
        <f>E$74-E77</f>
        <v>-3600</v>
      </c>
      <c r="F78" s="439">
        <f t="shared" ref="F78:X78" si="23">F$74-F77</f>
        <v>10724.081399999999</v>
      </c>
      <c r="G78" s="439">
        <f t="shared" si="23"/>
        <v>157108.97254579479</v>
      </c>
      <c r="H78" s="439">
        <f t="shared" si="23"/>
        <v>156880.15652750511</v>
      </c>
      <c r="I78" s="439">
        <f t="shared" si="23"/>
        <v>156661.24801835034</v>
      </c>
      <c r="J78" s="439">
        <f t="shared" si="23"/>
        <v>156451.78894046592</v>
      </c>
      <c r="K78" s="439">
        <f t="shared" si="23"/>
        <v>156251.00595051728</v>
      </c>
      <c r="L78" s="439">
        <f t="shared" si="23"/>
        <v>156058.93584758375</v>
      </c>
      <c r="M78" s="439">
        <f t="shared" si="23"/>
        <v>155875.21725096088</v>
      </c>
      <c r="N78" s="439">
        <f t="shared" si="23"/>
        <v>155699.51188694485</v>
      </c>
      <c r="O78" s="439">
        <f t="shared" si="23"/>
        <v>155531.24871830118</v>
      </c>
      <c r="P78" s="439">
        <f t="shared" si="23"/>
        <v>155370.18737634851</v>
      </c>
      <c r="Q78" s="439">
        <f t="shared" si="23"/>
        <v>155216.08966748064</v>
      </c>
      <c r="R78" s="439">
        <f t="shared" si="23"/>
        <v>155068.71911045382</v>
      </c>
      <c r="S78" s="439">
        <f t="shared" si="23"/>
        <v>154927.66388599941</v>
      </c>
      <c r="T78" s="439">
        <f t="shared" si="23"/>
        <v>154792.73544235207</v>
      </c>
      <c r="U78" s="439">
        <f t="shared" si="23"/>
        <v>154663.59121342545</v>
      </c>
      <c r="V78" s="439">
        <f t="shared" si="23"/>
        <v>154539.93437717514</v>
      </c>
      <c r="W78" s="439">
        <f t="shared" si="23"/>
        <v>154421.62908317414</v>
      </c>
      <c r="X78" s="439">
        <f t="shared" si="23"/>
        <v>154308.41268419489</v>
      </c>
    </row>
    <row r="79" spans="1:24" ht="6" customHeight="1" x14ac:dyDescent="0.2">
      <c r="A79" s="174"/>
      <c r="B79" s="175"/>
      <c r="C79" s="175"/>
      <c r="D79" s="176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</row>
    <row r="80" spans="1:24" x14ac:dyDescent="0.2">
      <c r="A80" s="174"/>
      <c r="B80" s="175"/>
      <c r="C80" s="170" t="s">
        <v>99</v>
      </c>
      <c r="D80" s="176"/>
      <c r="E80" s="439">
        <f>D80+D81+D82</f>
        <v>0</v>
      </c>
      <c r="F80" s="439">
        <f>E80+E81+E82</f>
        <v>900</v>
      </c>
      <c r="G80" s="439">
        <f t="shared" ref="G80:X80" si="24">F80+F81+F82</f>
        <v>0</v>
      </c>
      <c r="H80" s="439">
        <f t="shared" si="24"/>
        <v>0</v>
      </c>
      <c r="I80" s="439">
        <f t="shared" si="24"/>
        <v>0</v>
      </c>
      <c r="J80" s="439">
        <f t="shared" si="24"/>
        <v>0</v>
      </c>
      <c r="K80" s="439">
        <f t="shared" si="24"/>
        <v>0</v>
      </c>
      <c r="L80" s="439">
        <f t="shared" si="24"/>
        <v>0</v>
      </c>
      <c r="M80" s="439">
        <f t="shared" si="24"/>
        <v>0</v>
      </c>
      <c r="N80" s="439">
        <f t="shared" si="24"/>
        <v>0</v>
      </c>
      <c r="O80" s="439">
        <f t="shared" si="24"/>
        <v>0</v>
      </c>
      <c r="P80" s="439">
        <f t="shared" si="24"/>
        <v>0</v>
      </c>
      <c r="Q80" s="439">
        <f t="shared" si="24"/>
        <v>0</v>
      </c>
      <c r="R80" s="439">
        <f t="shared" si="24"/>
        <v>0</v>
      </c>
      <c r="S80" s="439">
        <f t="shared" si="24"/>
        <v>0</v>
      </c>
      <c r="T80" s="439">
        <f t="shared" si="24"/>
        <v>0</v>
      </c>
      <c r="U80" s="439">
        <f t="shared" si="24"/>
        <v>0</v>
      </c>
      <c r="V80" s="439">
        <f t="shared" si="24"/>
        <v>0</v>
      </c>
      <c r="W80" s="439">
        <f t="shared" si="24"/>
        <v>0</v>
      </c>
      <c r="X80" s="439">
        <f t="shared" si="24"/>
        <v>0</v>
      </c>
    </row>
    <row r="81" spans="1:24" x14ac:dyDescent="0.2">
      <c r="A81" s="174"/>
      <c r="B81" s="175"/>
      <c r="C81" s="340" t="s">
        <v>97</v>
      </c>
      <c r="D81" s="176"/>
      <c r="E81" s="439">
        <f t="shared" ref="E81:X81" si="25">IF(E$74&lt;0,-E$74*$D76,0)</f>
        <v>900</v>
      </c>
      <c r="F81" s="439">
        <f t="shared" si="25"/>
        <v>0</v>
      </c>
      <c r="G81" s="439">
        <f t="shared" si="25"/>
        <v>0</v>
      </c>
      <c r="H81" s="439">
        <f t="shared" si="25"/>
        <v>0</v>
      </c>
      <c r="I81" s="439">
        <f t="shared" si="25"/>
        <v>0</v>
      </c>
      <c r="J81" s="439">
        <f t="shared" si="25"/>
        <v>0</v>
      </c>
      <c r="K81" s="439">
        <f t="shared" si="25"/>
        <v>0</v>
      </c>
      <c r="L81" s="439">
        <f t="shared" si="25"/>
        <v>0</v>
      </c>
      <c r="M81" s="439">
        <f t="shared" si="25"/>
        <v>0</v>
      </c>
      <c r="N81" s="439">
        <f t="shared" si="25"/>
        <v>0</v>
      </c>
      <c r="O81" s="439">
        <f t="shared" si="25"/>
        <v>0</v>
      </c>
      <c r="P81" s="439">
        <f t="shared" si="25"/>
        <v>0</v>
      </c>
      <c r="Q81" s="439">
        <f t="shared" si="25"/>
        <v>0</v>
      </c>
      <c r="R81" s="439">
        <f t="shared" si="25"/>
        <v>0</v>
      </c>
      <c r="S81" s="439">
        <f t="shared" si="25"/>
        <v>0</v>
      </c>
      <c r="T81" s="439">
        <f t="shared" si="25"/>
        <v>0</v>
      </c>
      <c r="U81" s="439">
        <f t="shared" si="25"/>
        <v>0</v>
      </c>
      <c r="V81" s="439">
        <f t="shared" si="25"/>
        <v>0</v>
      </c>
      <c r="W81" s="439">
        <f t="shared" si="25"/>
        <v>0</v>
      </c>
      <c r="X81" s="439">
        <f t="shared" si="25"/>
        <v>0</v>
      </c>
    </row>
    <row r="82" spans="1:24" x14ac:dyDescent="0.2">
      <c r="A82" s="174"/>
      <c r="B82" s="175"/>
      <c r="C82" s="340" t="s">
        <v>98</v>
      </c>
      <c r="D82" s="176"/>
      <c r="E82" s="439">
        <f>IF(E$74&lt;0,0,-MIN(-E85*30%,E80+E81))</f>
        <v>0</v>
      </c>
      <c r="F82" s="439">
        <f t="shared" ref="F82:X82" si="26">IF(F$74&lt;0,0,-MIN(-F85*30%,F80+F81))</f>
        <v>-900</v>
      </c>
      <c r="G82" s="439">
        <f t="shared" si="26"/>
        <v>0</v>
      </c>
      <c r="H82" s="439">
        <f t="shared" si="26"/>
        <v>0</v>
      </c>
      <c r="I82" s="439">
        <f t="shared" si="26"/>
        <v>0</v>
      </c>
      <c r="J82" s="439">
        <f t="shared" si="26"/>
        <v>0</v>
      </c>
      <c r="K82" s="439">
        <f t="shared" si="26"/>
        <v>0</v>
      </c>
      <c r="L82" s="439">
        <f t="shared" si="26"/>
        <v>0</v>
      </c>
      <c r="M82" s="439">
        <f t="shared" si="26"/>
        <v>0</v>
      </c>
      <c r="N82" s="439">
        <f t="shared" si="26"/>
        <v>0</v>
      </c>
      <c r="O82" s="439">
        <f t="shared" si="26"/>
        <v>0</v>
      </c>
      <c r="P82" s="439">
        <f t="shared" si="26"/>
        <v>0</v>
      </c>
      <c r="Q82" s="439">
        <f t="shared" si="26"/>
        <v>0</v>
      </c>
      <c r="R82" s="439">
        <f t="shared" si="26"/>
        <v>0</v>
      </c>
      <c r="S82" s="439">
        <f t="shared" si="26"/>
        <v>0</v>
      </c>
      <c r="T82" s="439">
        <f t="shared" si="26"/>
        <v>0</v>
      </c>
      <c r="U82" s="439">
        <f t="shared" si="26"/>
        <v>0</v>
      </c>
      <c r="V82" s="439">
        <f t="shared" si="26"/>
        <v>0</v>
      </c>
      <c r="W82" s="439">
        <f t="shared" si="26"/>
        <v>0</v>
      </c>
      <c r="X82" s="439">
        <f t="shared" si="26"/>
        <v>0</v>
      </c>
    </row>
    <row r="83" spans="1:24" ht="6" customHeight="1" x14ac:dyDescent="0.2">
      <c r="A83" s="174"/>
      <c r="B83" s="175"/>
      <c r="C83" s="340"/>
      <c r="D83" s="176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</row>
    <row r="84" spans="1:24" x14ac:dyDescent="0.2">
      <c r="A84" s="174"/>
      <c r="B84" s="175"/>
      <c r="C84" s="170" t="s">
        <v>100</v>
      </c>
      <c r="D84" s="176"/>
      <c r="E84" s="439"/>
      <c r="F84" s="439"/>
      <c r="G84" s="439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  <c r="T84" s="439"/>
      <c r="U84" s="439"/>
      <c r="V84" s="439"/>
      <c r="W84" s="439"/>
      <c r="X84" s="439"/>
    </row>
    <row r="85" spans="1:24" x14ac:dyDescent="0.2">
      <c r="A85" s="174"/>
      <c r="B85" s="175"/>
      <c r="C85" s="340" t="s">
        <v>104</v>
      </c>
      <c r="D85" s="176"/>
      <c r="E85" s="439">
        <f t="shared" ref="E85:X85" si="27">-IF(E$74&lt;0,0,E$74*$D76)</f>
        <v>0</v>
      </c>
      <c r="F85" s="439">
        <f t="shared" si="27"/>
        <v>-3581.0203499999998</v>
      </c>
      <c r="G85" s="439">
        <f t="shared" si="27"/>
        <v>-39277.243136448698</v>
      </c>
      <c r="H85" s="439">
        <f t="shared" si="27"/>
        <v>-39220.039131876278</v>
      </c>
      <c r="I85" s="439">
        <f t="shared" si="27"/>
        <v>-39165.312004587584</v>
      </c>
      <c r="J85" s="439">
        <f t="shared" si="27"/>
        <v>-39112.94723511648</v>
      </c>
      <c r="K85" s="439">
        <f t="shared" si="27"/>
        <v>-39062.751487629321</v>
      </c>
      <c r="L85" s="439">
        <f t="shared" si="27"/>
        <v>-39014.733961895938</v>
      </c>
      <c r="M85" s="439">
        <f t="shared" si="27"/>
        <v>-38968.80431274022</v>
      </c>
      <c r="N85" s="439">
        <f t="shared" si="27"/>
        <v>-38924.877971736212</v>
      </c>
      <c r="O85" s="439">
        <f t="shared" si="27"/>
        <v>-38882.812179575296</v>
      </c>
      <c r="P85" s="439">
        <f t="shared" si="27"/>
        <v>-38842.546844087126</v>
      </c>
      <c r="Q85" s="439">
        <f t="shared" si="27"/>
        <v>-38804.022416870161</v>
      </c>
      <c r="R85" s="439">
        <f t="shared" si="27"/>
        <v>-38767.179777613455</v>
      </c>
      <c r="S85" s="439">
        <f t="shared" si="27"/>
        <v>-38731.915971499853</v>
      </c>
      <c r="T85" s="439">
        <f t="shared" si="27"/>
        <v>-38698.183860588018</v>
      </c>
      <c r="U85" s="439">
        <f t="shared" si="27"/>
        <v>-38665.897803356362</v>
      </c>
      <c r="V85" s="439">
        <f t="shared" si="27"/>
        <v>-38634.983594293786</v>
      </c>
      <c r="W85" s="439">
        <f t="shared" si="27"/>
        <v>-38605.407270793534</v>
      </c>
      <c r="X85" s="439">
        <f t="shared" si="27"/>
        <v>-38577.103171048722</v>
      </c>
    </row>
    <row r="86" spans="1:24" x14ac:dyDescent="0.2">
      <c r="A86" s="174"/>
      <c r="B86" s="175"/>
      <c r="C86" s="340" t="s">
        <v>105</v>
      </c>
      <c r="D86" s="176"/>
      <c r="E86" s="439">
        <f t="shared" ref="E86:X86" si="28">-IF(E78&lt;0,0,E78*$D76)</f>
        <v>0</v>
      </c>
      <c r="F86" s="439">
        <f t="shared" si="28"/>
        <v>-2681.0203499999998</v>
      </c>
      <c r="G86" s="439">
        <f t="shared" si="28"/>
        <v>-39277.243136448698</v>
      </c>
      <c r="H86" s="439">
        <f t="shared" si="28"/>
        <v>-39220.039131876278</v>
      </c>
      <c r="I86" s="439">
        <f t="shared" si="28"/>
        <v>-39165.312004587584</v>
      </c>
      <c r="J86" s="439">
        <f t="shared" si="28"/>
        <v>-39112.94723511648</v>
      </c>
      <c r="K86" s="439">
        <f t="shared" si="28"/>
        <v>-39062.751487629321</v>
      </c>
      <c r="L86" s="439">
        <f t="shared" si="28"/>
        <v>-39014.733961895938</v>
      </c>
      <c r="M86" s="439">
        <f t="shared" si="28"/>
        <v>-38968.80431274022</v>
      </c>
      <c r="N86" s="439">
        <f t="shared" si="28"/>
        <v>-38924.877971736212</v>
      </c>
      <c r="O86" s="439">
        <f t="shared" si="28"/>
        <v>-38882.812179575296</v>
      </c>
      <c r="P86" s="439">
        <f t="shared" si="28"/>
        <v>-38842.546844087126</v>
      </c>
      <c r="Q86" s="439">
        <f t="shared" si="28"/>
        <v>-38804.022416870161</v>
      </c>
      <c r="R86" s="439">
        <f t="shared" si="28"/>
        <v>-38767.179777613455</v>
      </c>
      <c r="S86" s="439">
        <f t="shared" si="28"/>
        <v>-38731.915971499853</v>
      </c>
      <c r="T86" s="439">
        <f t="shared" si="28"/>
        <v>-38698.183860588018</v>
      </c>
      <c r="U86" s="439">
        <f t="shared" si="28"/>
        <v>-38665.897803356362</v>
      </c>
      <c r="V86" s="439">
        <f t="shared" si="28"/>
        <v>-38634.983594293786</v>
      </c>
      <c r="W86" s="439">
        <f t="shared" si="28"/>
        <v>-38605.407270793534</v>
      </c>
      <c r="X86" s="439">
        <f t="shared" si="28"/>
        <v>-38577.103171048722</v>
      </c>
    </row>
    <row r="87" spans="1:24" x14ac:dyDescent="0.2">
      <c r="A87" s="174"/>
      <c r="B87" s="175"/>
      <c r="C87" s="340" t="s">
        <v>99</v>
      </c>
      <c r="D87" s="176"/>
      <c r="E87" s="439">
        <f>E81+E82</f>
        <v>900</v>
      </c>
      <c r="F87" s="439">
        <f t="shared" ref="F87:X87" si="29">F81+F82</f>
        <v>-900</v>
      </c>
      <c r="G87" s="439">
        <f t="shared" si="29"/>
        <v>0</v>
      </c>
      <c r="H87" s="439">
        <f t="shared" si="29"/>
        <v>0</v>
      </c>
      <c r="I87" s="439">
        <f t="shared" si="29"/>
        <v>0</v>
      </c>
      <c r="J87" s="439">
        <f t="shared" si="29"/>
        <v>0</v>
      </c>
      <c r="K87" s="439">
        <f t="shared" si="29"/>
        <v>0</v>
      </c>
      <c r="L87" s="439">
        <f t="shared" si="29"/>
        <v>0</v>
      </c>
      <c r="M87" s="439">
        <f t="shared" si="29"/>
        <v>0</v>
      </c>
      <c r="N87" s="439">
        <f t="shared" si="29"/>
        <v>0</v>
      </c>
      <c r="O87" s="439">
        <f t="shared" si="29"/>
        <v>0</v>
      </c>
      <c r="P87" s="439">
        <f t="shared" si="29"/>
        <v>0</v>
      </c>
      <c r="Q87" s="439">
        <f t="shared" si="29"/>
        <v>0</v>
      </c>
      <c r="R87" s="439">
        <f t="shared" si="29"/>
        <v>0</v>
      </c>
      <c r="S87" s="439">
        <f t="shared" si="29"/>
        <v>0</v>
      </c>
      <c r="T87" s="439">
        <f t="shared" si="29"/>
        <v>0</v>
      </c>
      <c r="U87" s="439">
        <f t="shared" si="29"/>
        <v>0</v>
      </c>
      <c r="V87" s="439">
        <f t="shared" si="29"/>
        <v>0</v>
      </c>
      <c r="W87" s="439">
        <f t="shared" si="29"/>
        <v>0</v>
      </c>
      <c r="X87" s="439">
        <f t="shared" si="29"/>
        <v>0</v>
      </c>
    </row>
    <row r="88" spans="1:24" ht="6" customHeight="1" x14ac:dyDescent="0.2">
      <c r="A88" s="174"/>
      <c r="B88" s="175"/>
      <c r="C88" s="175"/>
      <c r="D88" s="176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  <c r="T88" s="439"/>
      <c r="U88" s="439"/>
      <c r="V88" s="439"/>
      <c r="W88" s="439"/>
      <c r="X88" s="439"/>
    </row>
    <row r="89" spans="1:24" ht="6" customHeight="1" x14ac:dyDescent="0.2">
      <c r="A89" s="174"/>
      <c r="B89" s="175"/>
      <c r="C89" s="175"/>
      <c r="D89" s="176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39"/>
      <c r="V89" s="439"/>
      <c r="W89" s="439"/>
      <c r="X89" s="439"/>
    </row>
    <row r="90" spans="1:24" x14ac:dyDescent="0.2">
      <c r="A90" s="174"/>
      <c r="B90" s="175"/>
      <c r="C90" s="170" t="s">
        <v>31</v>
      </c>
      <c r="D90" s="341">
        <v>0.09</v>
      </c>
      <c r="E90" s="439"/>
      <c r="F90" s="439"/>
      <c r="G90" s="439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  <c r="T90" s="439"/>
      <c r="U90" s="439"/>
      <c r="V90" s="439"/>
      <c r="W90" s="439"/>
      <c r="X90" s="439"/>
    </row>
    <row r="91" spans="1:24" x14ac:dyDescent="0.2">
      <c r="A91" s="174"/>
      <c r="B91" s="175"/>
      <c r="C91" s="340" t="s">
        <v>95</v>
      </c>
      <c r="D91" s="176"/>
      <c r="E91" s="439">
        <f t="shared" ref="E91:X91" si="30">-E96/$D90</f>
        <v>0</v>
      </c>
      <c r="F91" s="439">
        <f t="shared" si="30"/>
        <v>3600</v>
      </c>
      <c r="G91" s="439">
        <f t="shared" si="30"/>
        <v>0</v>
      </c>
      <c r="H91" s="439">
        <f t="shared" si="30"/>
        <v>0</v>
      </c>
      <c r="I91" s="439">
        <f t="shared" si="30"/>
        <v>0</v>
      </c>
      <c r="J91" s="439">
        <f t="shared" si="30"/>
        <v>0</v>
      </c>
      <c r="K91" s="439">
        <f t="shared" si="30"/>
        <v>0</v>
      </c>
      <c r="L91" s="439">
        <f t="shared" si="30"/>
        <v>0</v>
      </c>
      <c r="M91" s="439">
        <f t="shared" si="30"/>
        <v>0</v>
      </c>
      <c r="N91" s="439">
        <f t="shared" si="30"/>
        <v>0</v>
      </c>
      <c r="O91" s="439">
        <f t="shared" si="30"/>
        <v>0</v>
      </c>
      <c r="P91" s="439">
        <f t="shared" si="30"/>
        <v>0</v>
      </c>
      <c r="Q91" s="439">
        <f t="shared" si="30"/>
        <v>0</v>
      </c>
      <c r="R91" s="439">
        <f t="shared" si="30"/>
        <v>0</v>
      </c>
      <c r="S91" s="439">
        <f t="shared" si="30"/>
        <v>0</v>
      </c>
      <c r="T91" s="439">
        <f t="shared" si="30"/>
        <v>0</v>
      </c>
      <c r="U91" s="439">
        <f t="shared" si="30"/>
        <v>0</v>
      </c>
      <c r="V91" s="439">
        <f t="shared" si="30"/>
        <v>0</v>
      </c>
      <c r="W91" s="439">
        <f t="shared" si="30"/>
        <v>0</v>
      </c>
      <c r="X91" s="439">
        <f t="shared" si="30"/>
        <v>0</v>
      </c>
    </row>
    <row r="92" spans="1:24" x14ac:dyDescent="0.2">
      <c r="A92" s="174"/>
      <c r="B92" s="175"/>
      <c r="C92" s="340" t="s">
        <v>96</v>
      </c>
      <c r="D92" s="176"/>
      <c r="E92" s="439">
        <f>E$74-E91</f>
        <v>-3600</v>
      </c>
      <c r="F92" s="439">
        <f t="shared" ref="F92:X92" si="31">F$74-F91</f>
        <v>10724.081399999999</v>
      </c>
      <c r="G92" s="439">
        <f t="shared" si="31"/>
        <v>157108.97254579479</v>
      </c>
      <c r="H92" s="439">
        <f t="shared" si="31"/>
        <v>156880.15652750511</v>
      </c>
      <c r="I92" s="439">
        <f t="shared" si="31"/>
        <v>156661.24801835034</v>
      </c>
      <c r="J92" s="439">
        <f t="shared" si="31"/>
        <v>156451.78894046592</v>
      </c>
      <c r="K92" s="439">
        <f t="shared" si="31"/>
        <v>156251.00595051728</v>
      </c>
      <c r="L92" s="439">
        <f t="shared" si="31"/>
        <v>156058.93584758375</v>
      </c>
      <c r="M92" s="439">
        <f t="shared" si="31"/>
        <v>155875.21725096088</v>
      </c>
      <c r="N92" s="439">
        <f t="shared" si="31"/>
        <v>155699.51188694485</v>
      </c>
      <c r="O92" s="439">
        <f t="shared" si="31"/>
        <v>155531.24871830118</v>
      </c>
      <c r="P92" s="439">
        <f t="shared" si="31"/>
        <v>155370.18737634851</v>
      </c>
      <c r="Q92" s="439">
        <f t="shared" si="31"/>
        <v>155216.08966748064</v>
      </c>
      <c r="R92" s="439">
        <f t="shared" si="31"/>
        <v>155068.71911045382</v>
      </c>
      <c r="S92" s="439">
        <f t="shared" si="31"/>
        <v>154927.66388599941</v>
      </c>
      <c r="T92" s="439">
        <f t="shared" si="31"/>
        <v>154792.73544235207</v>
      </c>
      <c r="U92" s="439">
        <f t="shared" si="31"/>
        <v>154663.59121342545</v>
      </c>
      <c r="V92" s="439">
        <f t="shared" si="31"/>
        <v>154539.93437717514</v>
      </c>
      <c r="W92" s="439">
        <f t="shared" si="31"/>
        <v>154421.62908317414</v>
      </c>
      <c r="X92" s="439">
        <f t="shared" si="31"/>
        <v>154308.41268419489</v>
      </c>
    </row>
    <row r="93" spans="1:24" ht="6" customHeight="1" x14ac:dyDescent="0.2">
      <c r="A93" s="174"/>
      <c r="B93" s="175"/>
      <c r="C93" s="175"/>
      <c r="D93" s="176"/>
      <c r="E93" s="439"/>
      <c r="F93" s="439"/>
      <c r="G93" s="439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  <c r="T93" s="439"/>
      <c r="U93" s="439"/>
      <c r="V93" s="439"/>
      <c r="W93" s="439"/>
      <c r="X93" s="439"/>
    </row>
    <row r="94" spans="1:24" x14ac:dyDescent="0.2">
      <c r="A94" s="174"/>
      <c r="B94" s="175"/>
      <c r="C94" s="170" t="s">
        <v>101</v>
      </c>
      <c r="D94" s="176"/>
      <c r="E94" s="442">
        <f>D94+D95+D96</f>
        <v>0</v>
      </c>
      <c r="F94" s="442">
        <f>E94+E95+E96</f>
        <v>324</v>
      </c>
      <c r="G94" s="442">
        <f t="shared" ref="G94:X94" si="32">F94+F95+F96</f>
        <v>0</v>
      </c>
      <c r="H94" s="442">
        <f t="shared" si="32"/>
        <v>0</v>
      </c>
      <c r="I94" s="442">
        <f t="shared" si="32"/>
        <v>0</v>
      </c>
      <c r="J94" s="442">
        <f t="shared" si="32"/>
        <v>0</v>
      </c>
      <c r="K94" s="442">
        <f t="shared" si="32"/>
        <v>0</v>
      </c>
      <c r="L94" s="442">
        <f t="shared" si="32"/>
        <v>0</v>
      </c>
      <c r="M94" s="442">
        <f t="shared" si="32"/>
        <v>0</v>
      </c>
      <c r="N94" s="442">
        <f t="shared" si="32"/>
        <v>0</v>
      </c>
      <c r="O94" s="442">
        <f t="shared" si="32"/>
        <v>0</v>
      </c>
      <c r="P94" s="442">
        <f t="shared" si="32"/>
        <v>0</v>
      </c>
      <c r="Q94" s="442">
        <f t="shared" si="32"/>
        <v>0</v>
      </c>
      <c r="R94" s="442">
        <f t="shared" si="32"/>
        <v>0</v>
      </c>
      <c r="S94" s="442">
        <f t="shared" si="32"/>
        <v>0</v>
      </c>
      <c r="T94" s="442">
        <f t="shared" si="32"/>
        <v>0</v>
      </c>
      <c r="U94" s="442">
        <f t="shared" si="32"/>
        <v>0</v>
      </c>
      <c r="V94" s="442">
        <f t="shared" si="32"/>
        <v>0</v>
      </c>
      <c r="W94" s="442">
        <f t="shared" si="32"/>
        <v>0</v>
      </c>
      <c r="X94" s="442">
        <f t="shared" si="32"/>
        <v>0</v>
      </c>
    </row>
    <row r="95" spans="1:24" x14ac:dyDescent="0.2">
      <c r="A95" s="174"/>
      <c r="B95" s="175"/>
      <c r="C95" s="340" t="s">
        <v>97</v>
      </c>
      <c r="D95" s="176"/>
      <c r="E95" s="439">
        <f>IF(E$74&lt;0,-E$74*$D90,0)</f>
        <v>324</v>
      </c>
      <c r="F95" s="439">
        <f t="shared" ref="F95:X95" si="33">IF(F$74&lt;0,-F$74*$D90,0)</f>
        <v>0</v>
      </c>
      <c r="G95" s="439">
        <f t="shared" si="33"/>
        <v>0</v>
      </c>
      <c r="H95" s="439">
        <f t="shared" si="33"/>
        <v>0</v>
      </c>
      <c r="I95" s="439">
        <f t="shared" si="33"/>
        <v>0</v>
      </c>
      <c r="J95" s="439">
        <f t="shared" si="33"/>
        <v>0</v>
      </c>
      <c r="K95" s="439">
        <f t="shared" si="33"/>
        <v>0</v>
      </c>
      <c r="L95" s="439">
        <f t="shared" si="33"/>
        <v>0</v>
      </c>
      <c r="M95" s="439">
        <f t="shared" si="33"/>
        <v>0</v>
      </c>
      <c r="N95" s="439">
        <f t="shared" si="33"/>
        <v>0</v>
      </c>
      <c r="O95" s="439">
        <f t="shared" si="33"/>
        <v>0</v>
      </c>
      <c r="P95" s="439">
        <f t="shared" si="33"/>
        <v>0</v>
      </c>
      <c r="Q95" s="439">
        <f t="shared" si="33"/>
        <v>0</v>
      </c>
      <c r="R95" s="439">
        <f t="shared" si="33"/>
        <v>0</v>
      </c>
      <c r="S95" s="439">
        <f t="shared" si="33"/>
        <v>0</v>
      </c>
      <c r="T95" s="439">
        <f t="shared" si="33"/>
        <v>0</v>
      </c>
      <c r="U95" s="439">
        <f t="shared" si="33"/>
        <v>0</v>
      </c>
      <c r="V95" s="439">
        <f t="shared" si="33"/>
        <v>0</v>
      </c>
      <c r="W95" s="439">
        <f t="shared" si="33"/>
        <v>0</v>
      </c>
      <c r="X95" s="439">
        <f t="shared" si="33"/>
        <v>0</v>
      </c>
    </row>
    <row r="96" spans="1:24" x14ac:dyDescent="0.2">
      <c r="A96" s="174"/>
      <c r="B96" s="175"/>
      <c r="C96" s="340" t="s">
        <v>98</v>
      </c>
      <c r="D96" s="176"/>
      <c r="E96" s="439">
        <f>IF(E$74&lt;0,0,-MIN(-E99*30%,E94+E95))</f>
        <v>0</v>
      </c>
      <c r="F96" s="439">
        <f t="shared" ref="F96:X96" si="34">IF(F$74&lt;0,0,-MIN(-F99*30%,F94+F95))</f>
        <v>-324</v>
      </c>
      <c r="G96" s="439">
        <f t="shared" si="34"/>
        <v>0</v>
      </c>
      <c r="H96" s="439">
        <f t="shared" si="34"/>
        <v>0</v>
      </c>
      <c r="I96" s="439">
        <f t="shared" si="34"/>
        <v>0</v>
      </c>
      <c r="J96" s="439">
        <f t="shared" si="34"/>
        <v>0</v>
      </c>
      <c r="K96" s="439">
        <f t="shared" si="34"/>
        <v>0</v>
      </c>
      <c r="L96" s="439">
        <f t="shared" si="34"/>
        <v>0</v>
      </c>
      <c r="M96" s="439">
        <f t="shared" si="34"/>
        <v>0</v>
      </c>
      <c r="N96" s="439">
        <f t="shared" si="34"/>
        <v>0</v>
      </c>
      <c r="O96" s="439">
        <f t="shared" si="34"/>
        <v>0</v>
      </c>
      <c r="P96" s="439">
        <f t="shared" si="34"/>
        <v>0</v>
      </c>
      <c r="Q96" s="439">
        <f t="shared" si="34"/>
        <v>0</v>
      </c>
      <c r="R96" s="439">
        <f t="shared" si="34"/>
        <v>0</v>
      </c>
      <c r="S96" s="439">
        <f t="shared" si="34"/>
        <v>0</v>
      </c>
      <c r="T96" s="439">
        <f t="shared" si="34"/>
        <v>0</v>
      </c>
      <c r="U96" s="439">
        <f t="shared" si="34"/>
        <v>0</v>
      </c>
      <c r="V96" s="439">
        <f t="shared" si="34"/>
        <v>0</v>
      </c>
      <c r="W96" s="439">
        <f t="shared" si="34"/>
        <v>0</v>
      </c>
      <c r="X96" s="439">
        <f t="shared" si="34"/>
        <v>0</v>
      </c>
    </row>
    <row r="97" spans="1:24" ht="6" customHeight="1" x14ac:dyDescent="0.2">
      <c r="A97" s="174"/>
      <c r="B97" s="175"/>
      <c r="C97" s="340"/>
      <c r="D97" s="176"/>
      <c r="E97" s="439"/>
      <c r="F97" s="439"/>
      <c r="G97" s="439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  <c r="T97" s="439"/>
      <c r="U97" s="439"/>
      <c r="V97" s="439"/>
      <c r="W97" s="439"/>
      <c r="X97" s="439"/>
    </row>
    <row r="98" spans="1:24" x14ac:dyDescent="0.2">
      <c r="A98" s="174"/>
      <c r="B98" s="175"/>
      <c r="C98" s="170" t="s">
        <v>102</v>
      </c>
      <c r="D98" s="176"/>
      <c r="E98" s="439"/>
      <c r="F98" s="439"/>
      <c r="G98" s="439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  <c r="T98" s="439"/>
      <c r="U98" s="439"/>
      <c r="V98" s="439"/>
      <c r="W98" s="439"/>
      <c r="X98" s="439"/>
    </row>
    <row r="99" spans="1:24" x14ac:dyDescent="0.2">
      <c r="A99" s="174"/>
      <c r="B99" s="175"/>
      <c r="C99" s="340" t="s">
        <v>103</v>
      </c>
      <c r="D99" s="176"/>
      <c r="E99" s="439">
        <f>-IF(E$74&lt;0,0,E$74*$D90)</f>
        <v>0</v>
      </c>
      <c r="F99" s="439">
        <f t="shared" ref="F99:X99" si="35">-IF(F$74&lt;0,0,F$74*$D90)</f>
        <v>-1289.1673259999998</v>
      </c>
      <c r="G99" s="439">
        <f t="shared" si="35"/>
        <v>-14139.80752912153</v>
      </c>
      <c r="H99" s="439">
        <f t="shared" si="35"/>
        <v>-14119.214087475459</v>
      </c>
      <c r="I99" s="439">
        <f t="shared" si="35"/>
        <v>-14099.512321651529</v>
      </c>
      <c r="J99" s="439">
        <f t="shared" si="35"/>
        <v>-14080.661004641932</v>
      </c>
      <c r="K99" s="439">
        <f t="shared" si="35"/>
        <v>-14062.590535546555</v>
      </c>
      <c r="L99" s="439">
        <f t="shared" si="35"/>
        <v>-14045.304226282537</v>
      </c>
      <c r="M99" s="439">
        <f t="shared" si="35"/>
        <v>-14028.769552586478</v>
      </c>
      <c r="N99" s="439">
        <f t="shared" si="35"/>
        <v>-14012.956069825035</v>
      </c>
      <c r="O99" s="439">
        <f t="shared" si="35"/>
        <v>-13997.812384647106</v>
      </c>
      <c r="P99" s="439">
        <f t="shared" si="35"/>
        <v>-13983.316863871365</v>
      </c>
      <c r="Q99" s="439">
        <f t="shared" si="35"/>
        <v>-13969.448070073257</v>
      </c>
      <c r="R99" s="439">
        <f t="shared" si="35"/>
        <v>-13956.184719940844</v>
      </c>
      <c r="S99" s="439">
        <f t="shared" si="35"/>
        <v>-13943.489749739947</v>
      </c>
      <c r="T99" s="439">
        <f t="shared" si="35"/>
        <v>-13931.346189811686</v>
      </c>
      <c r="U99" s="439">
        <f t="shared" si="35"/>
        <v>-13919.72320920829</v>
      </c>
      <c r="V99" s="439">
        <f t="shared" si="35"/>
        <v>-13908.594093945763</v>
      </c>
      <c r="W99" s="439">
        <f t="shared" si="35"/>
        <v>-13897.946617485672</v>
      </c>
      <c r="X99" s="439">
        <f t="shared" si="35"/>
        <v>-13887.75714157754</v>
      </c>
    </row>
    <row r="100" spans="1:24" x14ac:dyDescent="0.2">
      <c r="A100" s="174"/>
      <c r="B100" s="175"/>
      <c r="C100" s="340" t="s">
        <v>106</v>
      </c>
      <c r="D100" s="176"/>
      <c r="E100" s="439">
        <f>-IF(E92&lt;0,0,E92*$D90)</f>
        <v>0</v>
      </c>
      <c r="F100" s="439">
        <f t="shared" ref="F100:X100" si="36">-IF(F92&lt;0,0,F92*$D90)</f>
        <v>-965.16732599999989</v>
      </c>
      <c r="G100" s="439">
        <f t="shared" si="36"/>
        <v>-14139.80752912153</v>
      </c>
      <c r="H100" s="439">
        <f t="shared" si="36"/>
        <v>-14119.214087475459</v>
      </c>
      <c r="I100" s="439">
        <f t="shared" si="36"/>
        <v>-14099.512321651529</v>
      </c>
      <c r="J100" s="439">
        <f t="shared" si="36"/>
        <v>-14080.661004641932</v>
      </c>
      <c r="K100" s="439">
        <f t="shared" si="36"/>
        <v>-14062.590535546555</v>
      </c>
      <c r="L100" s="439">
        <f t="shared" si="36"/>
        <v>-14045.304226282537</v>
      </c>
      <c r="M100" s="439">
        <f t="shared" si="36"/>
        <v>-14028.769552586478</v>
      </c>
      <c r="N100" s="439">
        <f t="shared" si="36"/>
        <v>-14012.956069825035</v>
      </c>
      <c r="O100" s="439">
        <f t="shared" si="36"/>
        <v>-13997.812384647106</v>
      </c>
      <c r="P100" s="439">
        <f t="shared" si="36"/>
        <v>-13983.316863871365</v>
      </c>
      <c r="Q100" s="439">
        <f t="shared" si="36"/>
        <v>-13969.448070073257</v>
      </c>
      <c r="R100" s="439">
        <f t="shared" si="36"/>
        <v>-13956.184719940844</v>
      </c>
      <c r="S100" s="439">
        <f t="shared" si="36"/>
        <v>-13943.489749739947</v>
      </c>
      <c r="T100" s="439">
        <f t="shared" si="36"/>
        <v>-13931.346189811686</v>
      </c>
      <c r="U100" s="439">
        <f t="shared" si="36"/>
        <v>-13919.72320920829</v>
      </c>
      <c r="V100" s="439">
        <f t="shared" si="36"/>
        <v>-13908.594093945763</v>
      </c>
      <c r="W100" s="439">
        <f t="shared" si="36"/>
        <v>-13897.946617485672</v>
      </c>
      <c r="X100" s="439">
        <f t="shared" si="36"/>
        <v>-13887.75714157754</v>
      </c>
    </row>
    <row r="101" spans="1:24" x14ac:dyDescent="0.2">
      <c r="A101" s="174"/>
      <c r="B101" s="175"/>
      <c r="C101" s="340" t="s">
        <v>101</v>
      </c>
      <c r="D101" s="176"/>
      <c r="E101" s="439">
        <f>E95+E96</f>
        <v>324</v>
      </c>
      <c r="F101" s="439">
        <f t="shared" ref="F101:X101" si="37">F95+F96</f>
        <v>-324</v>
      </c>
      <c r="G101" s="439">
        <f t="shared" si="37"/>
        <v>0</v>
      </c>
      <c r="H101" s="439">
        <f t="shared" si="37"/>
        <v>0</v>
      </c>
      <c r="I101" s="439">
        <f t="shared" si="37"/>
        <v>0</v>
      </c>
      <c r="J101" s="439">
        <f t="shared" si="37"/>
        <v>0</v>
      </c>
      <c r="K101" s="439">
        <f t="shared" si="37"/>
        <v>0</v>
      </c>
      <c r="L101" s="439">
        <f t="shared" si="37"/>
        <v>0</v>
      </c>
      <c r="M101" s="439">
        <f t="shared" si="37"/>
        <v>0</v>
      </c>
      <c r="N101" s="439">
        <f t="shared" si="37"/>
        <v>0</v>
      </c>
      <c r="O101" s="439">
        <f t="shared" si="37"/>
        <v>0</v>
      </c>
      <c r="P101" s="439">
        <f t="shared" si="37"/>
        <v>0</v>
      </c>
      <c r="Q101" s="439">
        <f t="shared" si="37"/>
        <v>0</v>
      </c>
      <c r="R101" s="439">
        <f t="shared" si="37"/>
        <v>0</v>
      </c>
      <c r="S101" s="439">
        <f t="shared" si="37"/>
        <v>0</v>
      </c>
      <c r="T101" s="439">
        <f t="shared" si="37"/>
        <v>0</v>
      </c>
      <c r="U101" s="439">
        <f t="shared" si="37"/>
        <v>0</v>
      </c>
      <c r="V101" s="439">
        <f t="shared" si="37"/>
        <v>0</v>
      </c>
      <c r="W101" s="439">
        <f t="shared" si="37"/>
        <v>0</v>
      </c>
      <c r="X101" s="439">
        <f t="shared" si="37"/>
        <v>0</v>
      </c>
    </row>
    <row r="102" spans="1:24" ht="6" customHeight="1" x14ac:dyDescent="0.2">
      <c r="A102" s="338"/>
      <c r="B102" s="339"/>
      <c r="C102" s="339"/>
      <c r="D102" s="250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1"/>
      <c r="P102" s="441"/>
      <c r="Q102" s="441"/>
      <c r="R102" s="441"/>
      <c r="S102" s="441"/>
      <c r="T102" s="441"/>
      <c r="U102" s="441"/>
      <c r="V102" s="441"/>
      <c r="W102" s="441"/>
      <c r="X102" s="441"/>
    </row>
  </sheetData>
  <sheetProtection algorithmName="SHA-512" hashValue="/TIbCw1Vkv7/uOsjU9WhRDZB+ELWatWg7uhJgaNx/dliGMnfECz2RAS6/m4rjrrA6kCAmjHNos01+6g+dcmwhg==" saltValue="69vcGbVmgxlTZH8Shks4Xg==" spinCount="100000" sheet="1" formatCells="0" formatColumns="0" formatRows="0"/>
  <mergeCells count="1">
    <mergeCell ref="A29:D29"/>
  </mergeCells>
  <pageMargins left="0.59055118110236227" right="0.39370078740157483" top="1.1811023622047245" bottom="0.39370078740157483" header="0.59055118110236227" footer="0.51181102362204722"/>
  <pageSetup paperSize="9" scale="63" pageOrder="overThenDown" orientation="landscape" r:id="rId1"/>
  <headerFooter alignWithMargins="0">
    <oddHeader>&amp;L&amp;G</oddHeader>
  </headerFooter>
  <rowBreaks count="1" manualBreakCount="1">
    <brk id="70" max="16383" man="1"/>
  </rowBreaks>
  <colBreaks count="1" manualBreakCount="1">
    <brk id="1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4"/>
  <sheetViews>
    <sheetView showGridLines="0" zoomScale="85" zoomScaleNormal="85" workbookViewId="0"/>
  </sheetViews>
  <sheetFormatPr defaultColWidth="9.140625" defaultRowHeight="12.75" x14ac:dyDescent="0.2"/>
  <cols>
    <col min="1" max="2" width="2.28515625" style="151" customWidth="1"/>
    <col min="3" max="3" width="48.5703125" style="151" customWidth="1"/>
    <col min="4" max="4" width="10.85546875" style="151" customWidth="1"/>
    <col min="5" max="24" width="11.7109375" style="151" customWidth="1"/>
    <col min="25" max="25" width="11.7109375" style="168" customWidth="1"/>
    <col min="26" max="44" width="9.7109375" style="151" customWidth="1"/>
    <col min="45" max="16384" width="9.140625" style="151"/>
  </cols>
  <sheetData>
    <row r="1" spans="1:42" x14ac:dyDescent="0.2">
      <c r="G1" s="327"/>
    </row>
    <row r="2" spans="1:42" x14ac:dyDescent="0.2">
      <c r="K2" s="405"/>
      <c r="M2" s="408"/>
      <c r="N2" s="409"/>
      <c r="O2" s="342"/>
    </row>
    <row r="3" spans="1:42" x14ac:dyDescent="0.2">
      <c r="G3" s="403"/>
      <c r="H3" s="403"/>
      <c r="I3" s="238"/>
      <c r="J3" s="238"/>
      <c r="K3" s="403"/>
      <c r="L3" s="403"/>
      <c r="N3" s="342"/>
    </row>
    <row r="4" spans="1:42" x14ac:dyDescent="0.2">
      <c r="A4" s="150" t="s">
        <v>201</v>
      </c>
      <c r="B4" s="150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</row>
    <row r="5" spans="1:42" x14ac:dyDescent="0.2">
      <c r="A5" s="150"/>
      <c r="B5" s="150"/>
      <c r="C5" s="348"/>
      <c r="D5" s="348"/>
      <c r="E5" s="347"/>
      <c r="F5" s="347"/>
      <c r="G5" s="404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</row>
    <row r="6" spans="1:42" x14ac:dyDescent="0.2">
      <c r="A6" s="180" t="s">
        <v>38</v>
      </c>
      <c r="B6" s="180"/>
      <c r="C6" s="170"/>
      <c r="D6" s="170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219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</row>
    <row r="7" spans="1:42" ht="18" customHeight="1" x14ac:dyDescent="0.2">
      <c r="A7" s="157"/>
      <c r="B7" s="503"/>
      <c r="C7" s="159"/>
      <c r="D7" s="159"/>
      <c r="E7" s="161">
        <v>1</v>
      </c>
      <c r="F7" s="504">
        <f>E7+1</f>
        <v>2</v>
      </c>
      <c r="G7" s="161">
        <f t="shared" ref="G7:X7" si="0">F7+1</f>
        <v>3</v>
      </c>
      <c r="H7" s="504">
        <f t="shared" si="0"/>
        <v>4</v>
      </c>
      <c r="I7" s="161">
        <f t="shared" si="0"/>
        <v>5</v>
      </c>
      <c r="J7" s="504">
        <f t="shared" si="0"/>
        <v>6</v>
      </c>
      <c r="K7" s="161">
        <f t="shared" si="0"/>
        <v>7</v>
      </c>
      <c r="L7" s="504">
        <f t="shared" si="0"/>
        <v>8</v>
      </c>
      <c r="M7" s="161">
        <f t="shared" si="0"/>
        <v>9</v>
      </c>
      <c r="N7" s="505">
        <f t="shared" si="0"/>
        <v>10</v>
      </c>
      <c r="O7" s="161">
        <f t="shared" si="0"/>
        <v>11</v>
      </c>
      <c r="P7" s="504">
        <f t="shared" si="0"/>
        <v>12</v>
      </c>
      <c r="Q7" s="161">
        <f t="shared" si="0"/>
        <v>13</v>
      </c>
      <c r="R7" s="504">
        <f t="shared" si="0"/>
        <v>14</v>
      </c>
      <c r="S7" s="161">
        <f t="shared" si="0"/>
        <v>15</v>
      </c>
      <c r="T7" s="504">
        <f t="shared" si="0"/>
        <v>16</v>
      </c>
      <c r="U7" s="161">
        <f t="shared" si="0"/>
        <v>17</v>
      </c>
      <c r="V7" s="504">
        <f t="shared" si="0"/>
        <v>18</v>
      </c>
      <c r="W7" s="161">
        <f t="shared" si="0"/>
        <v>19</v>
      </c>
      <c r="X7" s="161">
        <f t="shared" si="0"/>
        <v>20</v>
      </c>
      <c r="Y7" s="345" t="s">
        <v>2</v>
      </c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</row>
    <row r="8" spans="1:42" x14ac:dyDescent="0.2">
      <c r="A8" s="163"/>
      <c r="B8" s="164"/>
      <c r="C8" s="164"/>
      <c r="D8" s="164"/>
      <c r="E8" s="167"/>
      <c r="F8" s="166"/>
      <c r="G8" s="167"/>
      <c r="H8" s="166"/>
      <c r="I8" s="167"/>
      <c r="J8" s="166"/>
      <c r="K8" s="167"/>
      <c r="L8" s="166"/>
      <c r="M8" s="167"/>
      <c r="N8" s="249"/>
      <c r="O8" s="167"/>
      <c r="P8" s="166"/>
      <c r="Q8" s="167"/>
      <c r="R8" s="166"/>
      <c r="S8" s="167"/>
      <c r="T8" s="166"/>
      <c r="U8" s="167"/>
      <c r="V8" s="166"/>
      <c r="W8" s="167"/>
      <c r="X8" s="167"/>
      <c r="Y8" s="249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</row>
    <row r="9" spans="1:42" x14ac:dyDescent="0.2">
      <c r="A9" s="169" t="s">
        <v>56</v>
      </c>
      <c r="B9" s="170"/>
      <c r="C9" s="170"/>
      <c r="D9" s="170"/>
      <c r="E9" s="251">
        <f t="shared" ref="E9:Y9" si="1">SUM(E10:E20)</f>
        <v>3600</v>
      </c>
      <c r="F9" s="320">
        <f t="shared" si="1"/>
        <v>4800</v>
      </c>
      <c r="G9" s="251">
        <f t="shared" si="1"/>
        <v>1200</v>
      </c>
      <c r="H9" s="320">
        <f t="shared" si="1"/>
        <v>1200</v>
      </c>
      <c r="I9" s="251">
        <f t="shared" si="1"/>
        <v>1200</v>
      </c>
      <c r="J9" s="320">
        <f t="shared" si="1"/>
        <v>1200</v>
      </c>
      <c r="K9" s="251">
        <f t="shared" si="1"/>
        <v>1200</v>
      </c>
      <c r="L9" s="320">
        <f t="shared" si="1"/>
        <v>1200</v>
      </c>
      <c r="M9" s="251">
        <f t="shared" si="1"/>
        <v>1200</v>
      </c>
      <c r="N9" s="429">
        <f t="shared" si="1"/>
        <v>1200</v>
      </c>
      <c r="O9" s="251">
        <f t="shared" si="1"/>
        <v>1200</v>
      </c>
      <c r="P9" s="320">
        <f t="shared" si="1"/>
        <v>1200</v>
      </c>
      <c r="Q9" s="251">
        <f t="shared" si="1"/>
        <v>1200</v>
      </c>
      <c r="R9" s="320">
        <f t="shared" si="1"/>
        <v>1200</v>
      </c>
      <c r="S9" s="251">
        <f t="shared" si="1"/>
        <v>1200</v>
      </c>
      <c r="T9" s="320">
        <f t="shared" si="1"/>
        <v>1200</v>
      </c>
      <c r="U9" s="251">
        <f t="shared" si="1"/>
        <v>1200</v>
      </c>
      <c r="V9" s="320">
        <f t="shared" si="1"/>
        <v>1200</v>
      </c>
      <c r="W9" s="251">
        <f t="shared" si="1"/>
        <v>1200</v>
      </c>
      <c r="X9" s="251">
        <f t="shared" si="1"/>
        <v>1200</v>
      </c>
      <c r="Y9" s="429">
        <f t="shared" si="1"/>
        <v>30000</v>
      </c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</row>
    <row r="10" spans="1:42" x14ac:dyDescent="0.2">
      <c r="A10" s="204"/>
      <c r="B10" s="181" t="s">
        <v>134</v>
      </c>
      <c r="C10" s="175"/>
      <c r="D10" s="175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458"/>
      <c r="Q10" s="272"/>
      <c r="R10" s="272"/>
      <c r="S10" s="272"/>
      <c r="T10" s="272"/>
      <c r="U10" s="272"/>
      <c r="V10" s="272"/>
      <c r="W10" s="272"/>
      <c r="X10" s="272"/>
      <c r="Y10" s="502">
        <f t="shared" ref="Y10:Y20" si="2">SUM(E10:X10)</f>
        <v>0</v>
      </c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</row>
    <row r="11" spans="1:42" x14ac:dyDescent="0.2">
      <c r="A11" s="204"/>
      <c r="B11" s="181" t="s">
        <v>240</v>
      </c>
      <c r="C11" s="175"/>
      <c r="D11" s="175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458"/>
      <c r="Q11" s="272"/>
      <c r="R11" s="272"/>
      <c r="S11" s="272"/>
      <c r="T11" s="272"/>
      <c r="U11" s="272"/>
      <c r="V11" s="272"/>
      <c r="W11" s="272"/>
      <c r="X11" s="272"/>
      <c r="Y11" s="502">
        <f t="shared" si="2"/>
        <v>0</v>
      </c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</row>
    <row r="12" spans="1:42" x14ac:dyDescent="0.2">
      <c r="A12" s="204"/>
      <c r="B12" s="181" t="s">
        <v>135</v>
      </c>
      <c r="C12" s="175"/>
      <c r="D12" s="175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458"/>
      <c r="Q12" s="272"/>
      <c r="R12" s="272"/>
      <c r="S12" s="272"/>
      <c r="T12" s="272"/>
      <c r="U12" s="272"/>
      <c r="V12" s="272"/>
      <c r="W12" s="272"/>
      <c r="X12" s="272"/>
      <c r="Y12" s="502">
        <f t="shared" si="2"/>
        <v>0</v>
      </c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</row>
    <row r="13" spans="1:42" x14ac:dyDescent="0.2">
      <c r="A13" s="204"/>
      <c r="B13" s="181" t="s">
        <v>202</v>
      </c>
      <c r="C13" s="175"/>
      <c r="D13" s="175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458"/>
      <c r="Q13" s="272"/>
      <c r="R13" s="272"/>
      <c r="S13" s="272"/>
      <c r="T13" s="272"/>
      <c r="U13" s="272"/>
      <c r="V13" s="272"/>
      <c r="W13" s="272"/>
      <c r="X13" s="272"/>
      <c r="Y13" s="502">
        <f t="shared" si="2"/>
        <v>0</v>
      </c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</row>
    <row r="14" spans="1:42" x14ac:dyDescent="0.2">
      <c r="A14" s="204"/>
      <c r="B14" s="181" t="s">
        <v>90</v>
      </c>
      <c r="C14" s="175"/>
      <c r="D14" s="175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458"/>
      <c r="Q14" s="272"/>
      <c r="R14" s="272"/>
      <c r="S14" s="272"/>
      <c r="T14" s="272"/>
      <c r="U14" s="272"/>
      <c r="V14" s="272"/>
      <c r="W14" s="272"/>
      <c r="X14" s="272"/>
      <c r="Y14" s="502">
        <f t="shared" si="2"/>
        <v>0</v>
      </c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</row>
    <row r="15" spans="1:42" x14ac:dyDescent="0.2">
      <c r="A15" s="204"/>
      <c r="B15" s="181" t="s">
        <v>88</v>
      </c>
      <c r="C15" s="175"/>
      <c r="D15" s="175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458"/>
      <c r="Q15" s="272"/>
      <c r="R15" s="272"/>
      <c r="S15" s="272"/>
      <c r="T15" s="272"/>
      <c r="U15" s="272"/>
      <c r="V15" s="272"/>
      <c r="W15" s="272"/>
      <c r="X15" s="272"/>
      <c r="Y15" s="502">
        <f t="shared" si="2"/>
        <v>0</v>
      </c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</row>
    <row r="16" spans="1:42" x14ac:dyDescent="0.2">
      <c r="A16" s="204"/>
      <c r="B16" s="181" t="s">
        <v>137</v>
      </c>
      <c r="C16" s="175"/>
      <c r="D16" s="175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458"/>
      <c r="Q16" s="272"/>
      <c r="R16" s="272"/>
      <c r="S16" s="272"/>
      <c r="T16" s="272"/>
      <c r="U16" s="272"/>
      <c r="V16" s="272"/>
      <c r="W16" s="272"/>
      <c r="X16" s="272"/>
      <c r="Y16" s="502">
        <f t="shared" si="2"/>
        <v>0</v>
      </c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</row>
    <row r="17" spans="1:42" x14ac:dyDescent="0.2">
      <c r="A17" s="204"/>
      <c r="B17" s="349" t="s">
        <v>136</v>
      </c>
      <c r="C17" s="175"/>
      <c r="D17" s="175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502">
        <f>SUM(E17:X17)</f>
        <v>0</v>
      </c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</row>
    <row r="18" spans="1:42" x14ac:dyDescent="0.2">
      <c r="A18" s="204"/>
      <c r="B18" s="181" t="s">
        <v>89</v>
      </c>
      <c r="C18" s="175"/>
      <c r="D18" s="175"/>
      <c r="E18" s="432">
        <f>'A.4.SEGUROS'!D23</f>
        <v>0</v>
      </c>
      <c r="F18" s="432">
        <f>'A.4.SEGUROS'!E23</f>
        <v>0</v>
      </c>
      <c r="G18" s="432">
        <f>'A.4.SEGUROS'!F23</f>
        <v>0</v>
      </c>
      <c r="H18" s="432">
        <f>'A.4.SEGUROS'!G23</f>
        <v>0</v>
      </c>
      <c r="I18" s="432">
        <f>'A.4.SEGUROS'!H23</f>
        <v>0</v>
      </c>
      <c r="J18" s="432">
        <f>'A.4.SEGUROS'!I23</f>
        <v>0</v>
      </c>
      <c r="K18" s="432">
        <f>'A.4.SEGUROS'!J23</f>
        <v>0</v>
      </c>
      <c r="L18" s="432">
        <f>'A.4.SEGUROS'!K23</f>
        <v>0</v>
      </c>
      <c r="M18" s="432">
        <f>'A.4.SEGUROS'!L23</f>
        <v>0</v>
      </c>
      <c r="N18" s="432">
        <f>'A.4.SEGUROS'!M23</f>
        <v>0</v>
      </c>
      <c r="O18" s="432">
        <f>'A.4.SEGUROS'!N23</f>
        <v>0</v>
      </c>
      <c r="P18" s="500">
        <f>'A.4.SEGUROS'!O23</f>
        <v>0</v>
      </c>
      <c r="Q18" s="432">
        <f>'A.4.SEGUROS'!P23</f>
        <v>0</v>
      </c>
      <c r="R18" s="432">
        <f>'A.4.SEGUROS'!Q23</f>
        <v>0</v>
      </c>
      <c r="S18" s="432">
        <f>'A.4.SEGUROS'!R23</f>
        <v>0</v>
      </c>
      <c r="T18" s="432">
        <f>'A.4.SEGUROS'!S23</f>
        <v>0</v>
      </c>
      <c r="U18" s="432">
        <f>'A.4.SEGUROS'!T23</f>
        <v>0</v>
      </c>
      <c r="V18" s="432">
        <f>'A.4.SEGUROS'!U23</f>
        <v>0</v>
      </c>
      <c r="W18" s="432">
        <f>'A.4.SEGUROS'!V23</f>
        <v>0</v>
      </c>
      <c r="X18" s="432">
        <f>'A.4.SEGUROS'!W23</f>
        <v>0</v>
      </c>
      <c r="Y18" s="502">
        <f t="shared" si="2"/>
        <v>0</v>
      </c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</row>
    <row r="19" spans="1:42" x14ac:dyDescent="0.2">
      <c r="A19" s="204"/>
      <c r="B19" s="181" t="s">
        <v>230</v>
      </c>
      <c r="C19" s="175"/>
      <c r="D19" s="175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502">
        <f t="shared" si="2"/>
        <v>0</v>
      </c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</row>
    <row r="20" spans="1:42" x14ac:dyDescent="0.2">
      <c r="A20" s="204"/>
      <c r="B20" s="181" t="s">
        <v>231</v>
      </c>
      <c r="C20" s="175"/>
      <c r="D20" s="175"/>
      <c r="E20" s="432">
        <v>3600</v>
      </c>
      <c r="F20" s="432">
        <v>4800</v>
      </c>
      <c r="G20" s="432">
        <v>1200</v>
      </c>
      <c r="H20" s="432">
        <v>1200</v>
      </c>
      <c r="I20" s="432">
        <v>1200</v>
      </c>
      <c r="J20" s="432">
        <v>1200</v>
      </c>
      <c r="K20" s="432">
        <v>1200</v>
      </c>
      <c r="L20" s="432">
        <v>1200</v>
      </c>
      <c r="M20" s="432">
        <v>1200</v>
      </c>
      <c r="N20" s="432">
        <v>1200</v>
      </c>
      <c r="O20" s="432">
        <v>1200</v>
      </c>
      <c r="P20" s="500">
        <v>1200</v>
      </c>
      <c r="Q20" s="432">
        <v>1200</v>
      </c>
      <c r="R20" s="432">
        <v>1200</v>
      </c>
      <c r="S20" s="432">
        <v>1200</v>
      </c>
      <c r="T20" s="432">
        <v>1200</v>
      </c>
      <c r="U20" s="432">
        <v>1200</v>
      </c>
      <c r="V20" s="432">
        <v>1200</v>
      </c>
      <c r="W20" s="432">
        <v>1200</v>
      </c>
      <c r="X20" s="432">
        <v>1200</v>
      </c>
      <c r="Y20" s="502">
        <f t="shared" si="2"/>
        <v>30000</v>
      </c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</row>
    <row r="21" spans="1:42" x14ac:dyDescent="0.2">
      <c r="A21" s="204"/>
      <c r="B21" s="181"/>
      <c r="C21" s="175"/>
      <c r="D21" s="175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502"/>
      <c r="Q21" s="316"/>
      <c r="R21" s="316"/>
      <c r="S21" s="316"/>
      <c r="T21" s="316"/>
      <c r="U21" s="316"/>
      <c r="V21" s="316"/>
      <c r="W21" s="316"/>
      <c r="X21" s="316"/>
      <c r="Y21" s="502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</row>
    <row r="22" spans="1:42" x14ac:dyDescent="0.2">
      <c r="A22" s="338"/>
      <c r="B22" s="339"/>
      <c r="C22" s="339"/>
      <c r="D22" s="339"/>
      <c r="E22" s="433"/>
      <c r="F22" s="434"/>
      <c r="G22" s="433"/>
      <c r="H22" s="434"/>
      <c r="I22" s="433"/>
      <c r="J22" s="434"/>
      <c r="K22" s="433"/>
      <c r="L22" s="434"/>
      <c r="M22" s="433"/>
      <c r="N22" s="435"/>
      <c r="O22" s="433"/>
      <c r="P22" s="434"/>
      <c r="Q22" s="433"/>
      <c r="R22" s="434"/>
      <c r="S22" s="433"/>
      <c r="T22" s="434"/>
      <c r="U22" s="433"/>
      <c r="V22" s="434"/>
      <c r="W22" s="433"/>
      <c r="X22" s="433"/>
      <c r="Y22" s="43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</row>
    <row r="23" spans="1:42" x14ac:dyDescent="0.2">
      <c r="A23" s="198"/>
      <c r="B23" s="199"/>
      <c r="C23" s="164"/>
      <c r="D23" s="164"/>
      <c r="E23" s="436"/>
      <c r="F23" s="437"/>
      <c r="G23" s="436"/>
      <c r="H23" s="437"/>
      <c r="I23" s="436"/>
      <c r="J23" s="437"/>
      <c r="K23" s="436"/>
      <c r="L23" s="437"/>
      <c r="M23" s="436"/>
      <c r="N23" s="438"/>
      <c r="O23" s="436"/>
      <c r="P23" s="437"/>
      <c r="Q23" s="436"/>
      <c r="R23" s="437"/>
      <c r="S23" s="436"/>
      <c r="T23" s="437"/>
      <c r="U23" s="436"/>
      <c r="V23" s="437"/>
      <c r="W23" s="436"/>
      <c r="X23" s="436"/>
      <c r="Y23" s="438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</row>
    <row r="24" spans="1:42" x14ac:dyDescent="0.2">
      <c r="A24" s="169" t="s">
        <v>57</v>
      </c>
      <c r="B24" s="170"/>
      <c r="C24" s="170"/>
      <c r="D24" s="170"/>
      <c r="E24" s="251">
        <f t="shared" ref="E24:Y24" si="3">SUM(E25:E31)</f>
        <v>0</v>
      </c>
      <c r="F24" s="251">
        <f t="shared" si="3"/>
        <v>0</v>
      </c>
      <c r="G24" s="251">
        <f t="shared" si="3"/>
        <v>0</v>
      </c>
      <c r="H24" s="251">
        <f t="shared" si="3"/>
        <v>0</v>
      </c>
      <c r="I24" s="251">
        <f t="shared" si="3"/>
        <v>0</v>
      </c>
      <c r="J24" s="251">
        <f t="shared" si="3"/>
        <v>0</v>
      </c>
      <c r="K24" s="251">
        <f t="shared" si="3"/>
        <v>0</v>
      </c>
      <c r="L24" s="251">
        <f t="shared" si="3"/>
        <v>0</v>
      </c>
      <c r="M24" s="251">
        <f t="shared" si="3"/>
        <v>0</v>
      </c>
      <c r="N24" s="251">
        <f t="shared" si="3"/>
        <v>0</v>
      </c>
      <c r="O24" s="251">
        <f t="shared" si="3"/>
        <v>0</v>
      </c>
      <c r="P24" s="429">
        <f t="shared" si="3"/>
        <v>0</v>
      </c>
      <c r="Q24" s="251">
        <f t="shared" si="3"/>
        <v>0</v>
      </c>
      <c r="R24" s="251">
        <f t="shared" si="3"/>
        <v>0</v>
      </c>
      <c r="S24" s="251">
        <f t="shared" si="3"/>
        <v>0</v>
      </c>
      <c r="T24" s="251">
        <f t="shared" si="3"/>
        <v>0</v>
      </c>
      <c r="U24" s="251">
        <f t="shared" si="3"/>
        <v>0</v>
      </c>
      <c r="V24" s="251">
        <f t="shared" si="3"/>
        <v>0</v>
      </c>
      <c r="W24" s="251">
        <f t="shared" si="3"/>
        <v>0</v>
      </c>
      <c r="X24" s="251">
        <f t="shared" si="3"/>
        <v>0</v>
      </c>
      <c r="Y24" s="429">
        <f t="shared" si="3"/>
        <v>0</v>
      </c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</row>
    <row r="25" spans="1:42" x14ac:dyDescent="0.2">
      <c r="A25" s="174"/>
      <c r="B25" s="291" t="s">
        <v>138</v>
      </c>
      <c r="C25" s="175"/>
      <c r="D25" s="291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458"/>
      <c r="Q25" s="272"/>
      <c r="R25" s="272"/>
      <c r="S25" s="272"/>
      <c r="T25" s="272"/>
      <c r="U25" s="272"/>
      <c r="V25" s="272"/>
      <c r="W25" s="272"/>
      <c r="X25" s="272"/>
      <c r="Y25" s="502">
        <f t="shared" ref="Y25:Y31" si="4">SUM(E25:X25)</f>
        <v>0</v>
      </c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</row>
    <row r="26" spans="1:42" x14ac:dyDescent="0.2">
      <c r="A26" s="174"/>
      <c r="B26" s="291" t="s">
        <v>139</v>
      </c>
      <c r="C26" s="175"/>
      <c r="D26" s="291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458"/>
      <c r="Q26" s="272"/>
      <c r="R26" s="272"/>
      <c r="S26" s="272"/>
      <c r="T26" s="272"/>
      <c r="U26" s="272"/>
      <c r="V26" s="272"/>
      <c r="W26" s="272"/>
      <c r="X26" s="272"/>
      <c r="Y26" s="502">
        <f t="shared" si="4"/>
        <v>0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</row>
    <row r="27" spans="1:42" x14ac:dyDescent="0.2">
      <c r="A27" s="174"/>
      <c r="B27" s="291" t="s">
        <v>91</v>
      </c>
      <c r="C27" s="175"/>
      <c r="D27" s="291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458"/>
      <c r="Q27" s="272"/>
      <c r="R27" s="272"/>
      <c r="S27" s="272"/>
      <c r="T27" s="272"/>
      <c r="U27" s="272"/>
      <c r="V27" s="272"/>
      <c r="W27" s="272"/>
      <c r="X27" s="272"/>
      <c r="Y27" s="502">
        <f t="shared" si="4"/>
        <v>0</v>
      </c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</row>
    <row r="28" spans="1:42" x14ac:dyDescent="0.2">
      <c r="A28" s="174"/>
      <c r="B28" s="291" t="s">
        <v>169</v>
      </c>
      <c r="C28" s="175"/>
      <c r="D28" s="29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458"/>
      <c r="Q28" s="272"/>
      <c r="R28" s="272"/>
      <c r="S28" s="272"/>
      <c r="T28" s="272"/>
      <c r="U28" s="272"/>
      <c r="V28" s="272"/>
      <c r="W28" s="272"/>
      <c r="X28" s="272"/>
      <c r="Y28" s="502">
        <f t="shared" si="4"/>
        <v>0</v>
      </c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</row>
    <row r="29" spans="1:42" x14ac:dyDescent="0.2">
      <c r="A29" s="174"/>
      <c r="B29" s="291" t="s">
        <v>140</v>
      </c>
      <c r="C29" s="175"/>
      <c r="D29" s="29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458"/>
      <c r="Q29" s="272"/>
      <c r="R29" s="272"/>
      <c r="S29" s="272"/>
      <c r="T29" s="272"/>
      <c r="U29" s="272"/>
      <c r="V29" s="272"/>
      <c r="W29" s="272"/>
      <c r="X29" s="272"/>
      <c r="Y29" s="502">
        <f t="shared" si="4"/>
        <v>0</v>
      </c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</row>
    <row r="30" spans="1:42" x14ac:dyDescent="0.2">
      <c r="A30" s="174"/>
      <c r="B30" s="291" t="s">
        <v>141</v>
      </c>
      <c r="C30" s="175"/>
      <c r="D30" s="291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458"/>
      <c r="Q30" s="272"/>
      <c r="R30" s="272"/>
      <c r="S30" s="272"/>
      <c r="T30" s="272"/>
      <c r="U30" s="272"/>
      <c r="V30" s="272"/>
      <c r="W30" s="272"/>
      <c r="X30" s="272"/>
      <c r="Y30" s="502">
        <f t="shared" si="4"/>
        <v>0</v>
      </c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</row>
    <row r="31" spans="1:42" x14ac:dyDescent="0.2">
      <c r="A31" s="174"/>
      <c r="B31" s="291" t="s">
        <v>142</v>
      </c>
      <c r="C31" s="175"/>
      <c r="D31" s="291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458"/>
      <c r="Q31" s="272"/>
      <c r="R31" s="272"/>
      <c r="S31" s="272"/>
      <c r="T31" s="272"/>
      <c r="U31" s="272"/>
      <c r="V31" s="272"/>
      <c r="W31" s="272"/>
      <c r="X31" s="272"/>
      <c r="Y31" s="502">
        <f t="shared" si="4"/>
        <v>0</v>
      </c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</row>
    <row r="32" spans="1:42" x14ac:dyDescent="0.2">
      <c r="A32" s="338"/>
      <c r="B32" s="339"/>
      <c r="C32" s="339"/>
      <c r="D32" s="339"/>
      <c r="E32" s="433"/>
      <c r="F32" s="434"/>
      <c r="G32" s="433"/>
      <c r="H32" s="434"/>
      <c r="I32" s="433"/>
      <c r="J32" s="434"/>
      <c r="K32" s="433"/>
      <c r="L32" s="434"/>
      <c r="M32" s="433"/>
      <c r="N32" s="435"/>
      <c r="O32" s="433"/>
      <c r="P32" s="434"/>
      <c r="Q32" s="433"/>
      <c r="R32" s="434"/>
      <c r="S32" s="433"/>
      <c r="T32" s="434"/>
      <c r="U32" s="433"/>
      <c r="V32" s="434"/>
      <c r="W32" s="433"/>
      <c r="X32" s="433"/>
      <c r="Y32" s="43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</row>
    <row r="33" spans="1:25" x14ac:dyDescent="0.2">
      <c r="A33" s="163"/>
      <c r="B33" s="164"/>
      <c r="C33" s="164"/>
      <c r="D33" s="164"/>
      <c r="E33" s="436"/>
      <c r="F33" s="437"/>
      <c r="G33" s="436"/>
      <c r="H33" s="437"/>
      <c r="I33" s="436"/>
      <c r="J33" s="437"/>
      <c r="K33" s="436"/>
      <c r="L33" s="437"/>
      <c r="M33" s="436"/>
      <c r="N33" s="438"/>
      <c r="O33" s="436"/>
      <c r="P33" s="437"/>
      <c r="Q33" s="436"/>
      <c r="R33" s="437"/>
      <c r="S33" s="436"/>
      <c r="T33" s="437"/>
      <c r="U33" s="436"/>
      <c r="V33" s="437"/>
      <c r="W33" s="436"/>
      <c r="X33" s="436"/>
      <c r="Y33" s="438"/>
    </row>
    <row r="34" spans="1:25" x14ac:dyDescent="0.2">
      <c r="A34" s="169" t="s">
        <v>58</v>
      </c>
      <c r="B34" s="170"/>
      <c r="C34" s="170"/>
      <c r="D34" s="170"/>
      <c r="E34" s="251">
        <f t="shared" ref="E34:Y34" si="5">SUM(E35:E39)</f>
        <v>0</v>
      </c>
      <c r="F34" s="251">
        <f t="shared" si="5"/>
        <v>0</v>
      </c>
      <c r="G34" s="251">
        <f t="shared" si="5"/>
        <v>0</v>
      </c>
      <c r="H34" s="251">
        <f t="shared" si="5"/>
        <v>0</v>
      </c>
      <c r="I34" s="251">
        <f t="shared" si="5"/>
        <v>0</v>
      </c>
      <c r="J34" s="251">
        <f t="shared" si="5"/>
        <v>0</v>
      </c>
      <c r="K34" s="251">
        <f t="shared" si="5"/>
        <v>0</v>
      </c>
      <c r="L34" s="251">
        <f t="shared" si="5"/>
        <v>0</v>
      </c>
      <c r="M34" s="251">
        <f t="shared" si="5"/>
        <v>0</v>
      </c>
      <c r="N34" s="251">
        <f t="shared" si="5"/>
        <v>0</v>
      </c>
      <c r="O34" s="251">
        <f t="shared" si="5"/>
        <v>0</v>
      </c>
      <c r="P34" s="429">
        <f t="shared" si="5"/>
        <v>0</v>
      </c>
      <c r="Q34" s="251">
        <f t="shared" si="5"/>
        <v>0</v>
      </c>
      <c r="R34" s="251">
        <f t="shared" si="5"/>
        <v>0</v>
      </c>
      <c r="S34" s="251">
        <f t="shared" si="5"/>
        <v>0</v>
      </c>
      <c r="T34" s="251">
        <f t="shared" si="5"/>
        <v>0</v>
      </c>
      <c r="U34" s="251">
        <f t="shared" si="5"/>
        <v>0</v>
      </c>
      <c r="V34" s="251">
        <f t="shared" si="5"/>
        <v>0</v>
      </c>
      <c r="W34" s="251">
        <f t="shared" si="5"/>
        <v>0</v>
      </c>
      <c r="X34" s="251">
        <f t="shared" si="5"/>
        <v>0</v>
      </c>
      <c r="Y34" s="429">
        <f t="shared" si="5"/>
        <v>0</v>
      </c>
    </row>
    <row r="35" spans="1:25" x14ac:dyDescent="0.2">
      <c r="A35" s="204"/>
      <c r="B35" s="234" t="s">
        <v>145</v>
      </c>
      <c r="C35" s="234"/>
      <c r="D35" s="234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458"/>
      <c r="Q35" s="272"/>
      <c r="R35" s="272"/>
      <c r="S35" s="272"/>
      <c r="T35" s="272"/>
      <c r="U35" s="272"/>
      <c r="V35" s="272"/>
      <c r="W35" s="272"/>
      <c r="X35" s="272"/>
      <c r="Y35" s="502">
        <f>SUM(E35:X35)</f>
        <v>0</v>
      </c>
    </row>
    <row r="36" spans="1:25" x14ac:dyDescent="0.2">
      <c r="A36" s="204"/>
      <c r="B36" s="234" t="s">
        <v>146</v>
      </c>
      <c r="C36" s="234"/>
      <c r="D36" s="234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458"/>
      <c r="Q36" s="272"/>
      <c r="R36" s="272"/>
      <c r="S36" s="272"/>
      <c r="T36" s="272"/>
      <c r="U36" s="272"/>
      <c r="V36" s="272"/>
      <c r="W36" s="272"/>
      <c r="X36" s="272"/>
      <c r="Y36" s="502">
        <f>SUM(E36:X36)</f>
        <v>0</v>
      </c>
    </row>
    <row r="37" spans="1:25" x14ac:dyDescent="0.2">
      <c r="A37" s="204"/>
      <c r="B37" s="234" t="s">
        <v>147</v>
      </c>
      <c r="C37" s="234"/>
      <c r="D37" s="234"/>
      <c r="E37" s="272"/>
      <c r="F37" s="273"/>
      <c r="G37" s="272"/>
      <c r="H37" s="273"/>
      <c r="I37" s="272"/>
      <c r="J37" s="273"/>
      <c r="K37" s="272"/>
      <c r="L37" s="273"/>
      <c r="M37" s="272"/>
      <c r="N37" s="458"/>
      <c r="O37" s="272"/>
      <c r="P37" s="273"/>
      <c r="Q37" s="272"/>
      <c r="R37" s="273"/>
      <c r="S37" s="272"/>
      <c r="T37" s="273"/>
      <c r="U37" s="272"/>
      <c r="V37" s="273"/>
      <c r="W37" s="272"/>
      <c r="X37" s="272"/>
      <c r="Y37" s="502">
        <f>SUM(E37:X37)</f>
        <v>0</v>
      </c>
    </row>
    <row r="38" spans="1:25" x14ac:dyDescent="0.2">
      <c r="A38" s="204"/>
      <c r="B38" s="234" t="s">
        <v>148</v>
      </c>
      <c r="C38" s="234"/>
      <c r="D38" s="234"/>
      <c r="E38" s="272"/>
      <c r="F38" s="273"/>
      <c r="G38" s="272"/>
      <c r="H38" s="273"/>
      <c r="I38" s="272"/>
      <c r="J38" s="273"/>
      <c r="K38" s="272"/>
      <c r="L38" s="273"/>
      <c r="M38" s="272"/>
      <c r="N38" s="458"/>
      <c r="O38" s="272"/>
      <c r="P38" s="273"/>
      <c r="Q38" s="272"/>
      <c r="R38" s="273"/>
      <c r="S38" s="272"/>
      <c r="T38" s="273"/>
      <c r="U38" s="272"/>
      <c r="V38" s="273"/>
      <c r="W38" s="272"/>
      <c r="X38" s="272"/>
      <c r="Y38" s="502">
        <f>SUM(E38:X38)</f>
        <v>0</v>
      </c>
    </row>
    <row r="39" spans="1:25" x14ac:dyDescent="0.2">
      <c r="A39" s="204"/>
      <c r="B39" s="234" t="s">
        <v>149</v>
      </c>
      <c r="C39" s="234"/>
      <c r="D39" s="234"/>
      <c r="E39" s="272"/>
      <c r="F39" s="273"/>
      <c r="G39" s="272"/>
      <c r="H39" s="273"/>
      <c r="I39" s="272"/>
      <c r="J39" s="273"/>
      <c r="K39" s="272"/>
      <c r="L39" s="273"/>
      <c r="M39" s="272"/>
      <c r="N39" s="458"/>
      <c r="O39" s="272"/>
      <c r="P39" s="273"/>
      <c r="Q39" s="272"/>
      <c r="R39" s="273"/>
      <c r="S39" s="272"/>
      <c r="T39" s="273"/>
      <c r="U39" s="272"/>
      <c r="V39" s="273"/>
      <c r="W39" s="272"/>
      <c r="X39" s="272"/>
      <c r="Y39" s="502">
        <f>SUM(E39:X39)</f>
        <v>0</v>
      </c>
    </row>
    <row r="40" spans="1:25" x14ac:dyDescent="0.2">
      <c r="A40" s="506"/>
      <c r="B40" s="350"/>
      <c r="C40" s="339"/>
      <c r="D40" s="339"/>
      <c r="E40" s="433"/>
      <c r="F40" s="434"/>
      <c r="G40" s="433"/>
      <c r="H40" s="434"/>
      <c r="I40" s="433"/>
      <c r="J40" s="434"/>
      <c r="K40" s="433"/>
      <c r="L40" s="434"/>
      <c r="M40" s="433"/>
      <c r="N40" s="435"/>
      <c r="O40" s="433"/>
      <c r="P40" s="434"/>
      <c r="Q40" s="433"/>
      <c r="R40" s="434"/>
      <c r="S40" s="433"/>
      <c r="T40" s="434"/>
      <c r="U40" s="433"/>
      <c r="V40" s="434"/>
      <c r="W40" s="433"/>
      <c r="X40" s="433"/>
      <c r="Y40" s="435"/>
    </row>
    <row r="41" spans="1:25" x14ac:dyDescent="0.2">
      <c r="A41" s="198"/>
      <c r="B41" s="199"/>
      <c r="C41" s="164"/>
      <c r="D41" s="164"/>
      <c r="E41" s="436"/>
      <c r="F41" s="437"/>
      <c r="G41" s="436"/>
      <c r="H41" s="437"/>
      <c r="I41" s="436"/>
      <c r="J41" s="437"/>
      <c r="K41" s="436"/>
      <c r="L41" s="437"/>
      <c r="M41" s="436"/>
      <c r="N41" s="438"/>
      <c r="O41" s="436"/>
      <c r="P41" s="437"/>
      <c r="Q41" s="436"/>
      <c r="R41" s="437"/>
      <c r="S41" s="436"/>
      <c r="T41" s="437"/>
      <c r="U41" s="436"/>
      <c r="V41" s="437"/>
      <c r="W41" s="436"/>
      <c r="X41" s="436"/>
      <c r="Y41" s="438"/>
    </row>
    <row r="42" spans="1:25" x14ac:dyDescent="0.2">
      <c r="A42" s="169" t="s">
        <v>235</v>
      </c>
      <c r="B42" s="170"/>
      <c r="C42" s="170"/>
      <c r="D42" s="170"/>
      <c r="E42" s="251">
        <f>'A.7.DEPR_AMORT'!E22</f>
        <v>0</v>
      </c>
      <c r="F42" s="251">
        <f>'A.7.DEPR_AMORT'!F22</f>
        <v>0</v>
      </c>
      <c r="G42" s="251">
        <f>'A.7.DEPR_AMORT'!G22</f>
        <v>0</v>
      </c>
      <c r="H42" s="251">
        <f>'A.7.DEPR_AMORT'!H22</f>
        <v>0</v>
      </c>
      <c r="I42" s="251">
        <f>'A.7.DEPR_AMORT'!I22</f>
        <v>0</v>
      </c>
      <c r="J42" s="251">
        <f>'A.7.DEPR_AMORT'!J22</f>
        <v>0</v>
      </c>
      <c r="K42" s="251">
        <f>'A.7.DEPR_AMORT'!K22</f>
        <v>0</v>
      </c>
      <c r="L42" s="251">
        <f>'A.7.DEPR_AMORT'!L22</f>
        <v>0</v>
      </c>
      <c r="M42" s="251">
        <f>'A.7.DEPR_AMORT'!M22</f>
        <v>0</v>
      </c>
      <c r="N42" s="251">
        <f>'A.7.DEPR_AMORT'!N22</f>
        <v>0</v>
      </c>
      <c r="O42" s="251">
        <f>'A.7.DEPR_AMORT'!O22</f>
        <v>0</v>
      </c>
      <c r="P42" s="429">
        <f>'A.7.DEPR_AMORT'!P22</f>
        <v>0</v>
      </c>
      <c r="Q42" s="251">
        <f>'A.7.DEPR_AMORT'!Q22</f>
        <v>0</v>
      </c>
      <c r="R42" s="251">
        <f>'A.7.DEPR_AMORT'!R22</f>
        <v>0</v>
      </c>
      <c r="S42" s="251">
        <f>'A.7.DEPR_AMORT'!S22</f>
        <v>0</v>
      </c>
      <c r="T42" s="251">
        <f>'A.7.DEPR_AMORT'!T22</f>
        <v>0</v>
      </c>
      <c r="U42" s="251">
        <f>'A.7.DEPR_AMORT'!U22</f>
        <v>0</v>
      </c>
      <c r="V42" s="251">
        <f>'A.7.DEPR_AMORT'!V22</f>
        <v>0</v>
      </c>
      <c r="W42" s="251">
        <f>'A.7.DEPR_AMORT'!W22</f>
        <v>0</v>
      </c>
      <c r="X42" s="251">
        <f>'A.7.DEPR_AMORT'!X22</f>
        <v>0</v>
      </c>
      <c r="Y42" s="429">
        <f>SUM(E42:X42)</f>
        <v>0</v>
      </c>
    </row>
    <row r="43" spans="1:25" s="154" customFormat="1" x14ac:dyDescent="0.2">
      <c r="A43" s="190"/>
      <c r="B43" s="191"/>
      <c r="C43" s="191"/>
      <c r="D43" s="191"/>
      <c r="E43" s="507"/>
      <c r="F43" s="508"/>
      <c r="G43" s="507"/>
      <c r="H43" s="508"/>
      <c r="I43" s="507"/>
      <c r="J43" s="508"/>
      <c r="K43" s="507"/>
      <c r="L43" s="508"/>
      <c r="M43" s="507"/>
      <c r="N43" s="509"/>
      <c r="O43" s="507"/>
      <c r="P43" s="508"/>
      <c r="Q43" s="507"/>
      <c r="R43" s="508"/>
      <c r="S43" s="507"/>
      <c r="T43" s="508"/>
      <c r="U43" s="507"/>
      <c r="V43" s="508"/>
      <c r="W43" s="507"/>
      <c r="X43" s="507"/>
      <c r="Y43" s="509"/>
    </row>
    <row r="64" spans="6:6" x14ac:dyDescent="0.2">
      <c r="F64" s="151">
        <f>SUMIF('A.3.DESPESAS_OP'!E7:X7,F3)</f>
        <v>0</v>
      </c>
    </row>
  </sheetData>
  <sheetProtection algorithmName="SHA-512" hashValue="Y4X70Gj8tvgKcXw3MYjjuk6M+oMHSJNCSRL0EywQ+JCb6Pz8mtzMt3d81/sHujMIEGFqKuUeSR61aqVTFciOcg==" saltValue="lXUzl2V/i0x3VOkNgeFyhg==" spinCount="100000" sheet="1" formatCells="0" formatColumns="0" formatRows="0"/>
  <phoneticPr fontId="0" type="noConversion"/>
  <dataValidations count="4">
    <dataValidation type="decimal" operator="greaterThanOrEqual" allowBlank="1" showInputMessage="1" showErrorMessage="1" errorTitle="Entrada de dados" error="Entrada de dados números positivos" sqref="E35:X39">
      <formula1>0</formula1>
    </dataValidation>
    <dataValidation type="decimal" operator="greaterThanOrEqual" allowBlank="1" showInputMessage="1" showErrorMessage="1" errorTitle="Entrada de Dados" error="Entrada de Dados números positivos" sqref="E10:X17">
      <formula1>0</formula1>
    </dataValidation>
    <dataValidation type="decimal" operator="greaterThanOrEqual" allowBlank="1" showInputMessage="1" showErrorMessage="1" errorTitle="Entrada de Dados" error="Entrada de dados números positivos" sqref="E25:X31">
      <formula1>0</formula1>
    </dataValidation>
    <dataValidation type="decimal" operator="greaterThanOrEqual" allowBlank="1" showInputMessage="1" showErrorMessage="1" errorTitle="Entrada de dados" error="Entrada de Dados números positivos._x000a__x000a_" sqref="E19:X19">
      <formula1>0</formula1>
    </dataValidation>
  </dataValidations>
  <pageMargins left="0.59055118110236227" right="0.39370078740157483" top="1.1811023622047245" bottom="0.39370078740157483" header="0.59055118110236227" footer="0.51181102362204722"/>
  <pageSetup paperSize="5048" scale="72" fitToWidth="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5"/>
  <sheetViews>
    <sheetView showGridLines="0" workbookViewId="0"/>
  </sheetViews>
  <sheetFormatPr defaultColWidth="9.140625" defaultRowHeight="12.75" x14ac:dyDescent="0.2"/>
  <cols>
    <col min="1" max="1" width="3" style="151" customWidth="1"/>
    <col min="2" max="2" width="3.140625" style="151" customWidth="1"/>
    <col min="3" max="3" width="49.85546875" style="151" customWidth="1"/>
    <col min="4" max="24" width="11.7109375" style="151" customWidth="1"/>
    <col min="25" max="34" width="9.7109375" style="151" customWidth="1"/>
    <col min="35" max="16384" width="9.140625" style="151"/>
  </cols>
  <sheetData>
    <row r="4" spans="1:24" x14ac:dyDescent="0.2">
      <c r="A4" s="150" t="s">
        <v>150</v>
      </c>
      <c r="D4" s="175"/>
      <c r="E4" s="175"/>
      <c r="F4" s="175"/>
      <c r="G4" s="175"/>
      <c r="H4" s="175"/>
    </row>
    <row r="5" spans="1:24" x14ac:dyDescent="0.2">
      <c r="A5" s="150"/>
      <c r="D5" s="175"/>
      <c r="E5" s="175"/>
      <c r="F5" s="175"/>
      <c r="G5" s="175"/>
      <c r="H5" s="175"/>
    </row>
    <row r="6" spans="1:24" x14ac:dyDescent="0.2">
      <c r="A6" s="154" t="s">
        <v>200</v>
      </c>
      <c r="D6" s="175"/>
      <c r="E6" s="175"/>
      <c r="F6" s="175"/>
      <c r="G6" s="175"/>
      <c r="H6" s="175"/>
    </row>
    <row r="7" spans="1:24" ht="18" customHeight="1" x14ac:dyDescent="0.2">
      <c r="A7" s="157"/>
      <c r="B7" s="159"/>
      <c r="C7" s="535"/>
      <c r="D7" s="344" t="s">
        <v>0</v>
      </c>
      <c r="E7" s="346" t="s">
        <v>1</v>
      </c>
      <c r="F7" s="344" t="s">
        <v>6</v>
      </c>
      <c r="G7" s="346" t="s">
        <v>7</v>
      </c>
      <c r="H7" s="344" t="s">
        <v>8</v>
      </c>
      <c r="I7" s="346" t="s">
        <v>12</v>
      </c>
      <c r="J7" s="344" t="s">
        <v>13</v>
      </c>
      <c r="K7" s="346" t="s">
        <v>14</v>
      </c>
      <c r="L7" s="344" t="s">
        <v>15</v>
      </c>
      <c r="M7" s="346" t="s">
        <v>16</v>
      </c>
      <c r="N7" s="344" t="s">
        <v>17</v>
      </c>
      <c r="O7" s="346" t="s">
        <v>18</v>
      </c>
      <c r="P7" s="344" t="s">
        <v>19</v>
      </c>
      <c r="Q7" s="346" t="s">
        <v>20</v>
      </c>
      <c r="R7" s="344" t="s">
        <v>21</v>
      </c>
      <c r="S7" s="346" t="s">
        <v>22</v>
      </c>
      <c r="T7" s="344" t="s">
        <v>23</v>
      </c>
      <c r="U7" s="346" t="s">
        <v>24</v>
      </c>
      <c r="V7" s="344" t="s">
        <v>25</v>
      </c>
      <c r="W7" s="561" t="s">
        <v>26</v>
      </c>
      <c r="X7" s="344" t="s">
        <v>2</v>
      </c>
    </row>
    <row r="8" spans="1:24" x14ac:dyDescent="0.2">
      <c r="A8" s="174"/>
      <c r="B8" s="175"/>
      <c r="C8" s="219"/>
      <c r="D8" s="254"/>
      <c r="E8" s="219"/>
      <c r="F8" s="254"/>
      <c r="G8" s="219"/>
      <c r="H8" s="254"/>
      <c r="I8" s="219"/>
      <c r="J8" s="254"/>
      <c r="K8" s="219"/>
      <c r="L8" s="254"/>
      <c r="M8" s="219"/>
      <c r="N8" s="254"/>
      <c r="O8" s="219"/>
      <c r="P8" s="254"/>
      <c r="Q8" s="219"/>
      <c r="R8" s="254"/>
      <c r="S8" s="219"/>
      <c r="T8" s="254"/>
      <c r="U8" s="219"/>
      <c r="V8" s="254"/>
      <c r="W8" s="253"/>
      <c r="X8" s="254"/>
    </row>
    <row r="9" spans="1:24" x14ac:dyDescent="0.2">
      <c r="A9" s="528" t="s">
        <v>36</v>
      </c>
      <c r="B9" s="170"/>
      <c r="C9" s="241"/>
      <c r="D9" s="251">
        <f t="shared" ref="D9:X9" si="0">SUM(D10:D14)</f>
        <v>0</v>
      </c>
      <c r="E9" s="251">
        <f t="shared" ref="E9:W9" si="1">SUM(E10:E14)</f>
        <v>0</v>
      </c>
      <c r="F9" s="251">
        <f t="shared" si="1"/>
        <v>0</v>
      </c>
      <c r="G9" s="251">
        <f t="shared" si="1"/>
        <v>0</v>
      </c>
      <c r="H9" s="251">
        <f t="shared" si="1"/>
        <v>0</v>
      </c>
      <c r="I9" s="251">
        <f t="shared" si="1"/>
        <v>0</v>
      </c>
      <c r="J9" s="251">
        <f t="shared" si="1"/>
        <v>0</v>
      </c>
      <c r="K9" s="251">
        <f t="shared" si="1"/>
        <v>0</v>
      </c>
      <c r="L9" s="251">
        <f t="shared" si="1"/>
        <v>0</v>
      </c>
      <c r="M9" s="460">
        <f t="shared" si="1"/>
        <v>0</v>
      </c>
      <c r="N9" s="251">
        <f t="shared" si="1"/>
        <v>0</v>
      </c>
      <c r="O9" s="429">
        <f t="shared" si="1"/>
        <v>0</v>
      </c>
      <c r="P9" s="251">
        <f t="shared" si="1"/>
        <v>0</v>
      </c>
      <c r="Q9" s="251">
        <f t="shared" si="1"/>
        <v>0</v>
      </c>
      <c r="R9" s="251">
        <f t="shared" si="1"/>
        <v>0</v>
      </c>
      <c r="S9" s="251">
        <f t="shared" si="1"/>
        <v>0</v>
      </c>
      <c r="T9" s="251">
        <f t="shared" si="1"/>
        <v>0</v>
      </c>
      <c r="U9" s="251">
        <f t="shared" si="1"/>
        <v>0</v>
      </c>
      <c r="V9" s="251">
        <f t="shared" si="1"/>
        <v>0</v>
      </c>
      <c r="W9" s="460">
        <f t="shared" si="1"/>
        <v>0</v>
      </c>
      <c r="X9" s="251">
        <f t="shared" si="0"/>
        <v>0</v>
      </c>
    </row>
    <row r="10" spans="1:24" x14ac:dyDescent="0.2">
      <c r="A10" s="174"/>
      <c r="B10" s="175"/>
      <c r="C10" s="232" t="s">
        <v>236</v>
      </c>
      <c r="D10" s="272"/>
      <c r="E10" s="272"/>
      <c r="F10" s="272"/>
      <c r="G10" s="272"/>
      <c r="H10" s="272"/>
      <c r="I10" s="272"/>
      <c r="J10" s="272"/>
      <c r="K10" s="272"/>
      <c r="L10" s="272"/>
      <c r="M10" s="461"/>
      <c r="N10" s="272"/>
      <c r="O10" s="458"/>
      <c r="P10" s="272"/>
      <c r="Q10" s="272"/>
      <c r="R10" s="272"/>
      <c r="S10" s="272"/>
      <c r="T10" s="272"/>
      <c r="U10" s="272"/>
      <c r="V10" s="272"/>
      <c r="W10" s="461"/>
      <c r="X10" s="316">
        <f>SUM(D10:W10)</f>
        <v>0</v>
      </c>
    </row>
    <row r="11" spans="1:24" x14ac:dyDescent="0.2">
      <c r="A11" s="179"/>
      <c r="B11" s="180"/>
      <c r="C11" s="232" t="s">
        <v>236</v>
      </c>
      <c r="D11" s="272"/>
      <c r="E11" s="272"/>
      <c r="F11" s="272"/>
      <c r="G11" s="272"/>
      <c r="H11" s="272"/>
      <c r="I11" s="272"/>
      <c r="J11" s="272"/>
      <c r="K11" s="272"/>
      <c r="L11" s="272"/>
      <c r="M11" s="461"/>
      <c r="N11" s="272"/>
      <c r="O11" s="458"/>
      <c r="P11" s="272"/>
      <c r="Q11" s="272"/>
      <c r="R11" s="272"/>
      <c r="S11" s="272"/>
      <c r="T11" s="272"/>
      <c r="U11" s="272"/>
      <c r="V11" s="272"/>
      <c r="W11" s="461"/>
      <c r="X11" s="316">
        <f>SUM(D11:W11)</f>
        <v>0</v>
      </c>
    </row>
    <row r="12" spans="1:24" x14ac:dyDescent="0.2">
      <c r="A12" s="179"/>
      <c r="B12" s="180"/>
      <c r="C12" s="232" t="s">
        <v>236</v>
      </c>
      <c r="D12" s="272"/>
      <c r="E12" s="272"/>
      <c r="F12" s="272"/>
      <c r="G12" s="272"/>
      <c r="H12" s="272"/>
      <c r="I12" s="272"/>
      <c r="J12" s="272"/>
      <c r="K12" s="272"/>
      <c r="L12" s="272"/>
      <c r="M12" s="461"/>
      <c r="N12" s="272"/>
      <c r="O12" s="458"/>
      <c r="P12" s="272"/>
      <c r="Q12" s="272"/>
      <c r="R12" s="272"/>
      <c r="S12" s="272"/>
      <c r="T12" s="272"/>
      <c r="U12" s="272"/>
      <c r="V12" s="272"/>
      <c r="W12" s="461"/>
      <c r="X12" s="316">
        <f>SUM(D12:W12)</f>
        <v>0</v>
      </c>
    </row>
    <row r="13" spans="1:24" x14ac:dyDescent="0.2">
      <c r="A13" s="179"/>
      <c r="B13" s="180"/>
      <c r="C13" s="232" t="s">
        <v>236</v>
      </c>
      <c r="D13" s="272"/>
      <c r="E13" s="272"/>
      <c r="F13" s="272"/>
      <c r="G13" s="272"/>
      <c r="H13" s="272"/>
      <c r="I13" s="272"/>
      <c r="J13" s="272"/>
      <c r="K13" s="272"/>
      <c r="L13" s="272"/>
      <c r="M13" s="461"/>
      <c r="N13" s="272"/>
      <c r="O13" s="458"/>
      <c r="P13" s="272"/>
      <c r="Q13" s="272"/>
      <c r="R13" s="272"/>
      <c r="S13" s="272"/>
      <c r="T13" s="272"/>
      <c r="U13" s="272"/>
      <c r="V13" s="272"/>
      <c r="W13" s="461"/>
      <c r="X13" s="316">
        <f>SUM(D13:W13)</f>
        <v>0</v>
      </c>
    </row>
    <row r="14" spans="1:24" x14ac:dyDescent="0.2">
      <c r="A14" s="179"/>
      <c r="B14" s="180"/>
      <c r="C14" s="232" t="s">
        <v>236</v>
      </c>
      <c r="D14" s="272"/>
      <c r="E14" s="272"/>
      <c r="F14" s="272"/>
      <c r="G14" s="272"/>
      <c r="H14" s="272"/>
      <c r="I14" s="272"/>
      <c r="J14" s="272"/>
      <c r="K14" s="272"/>
      <c r="L14" s="272"/>
      <c r="M14" s="461"/>
      <c r="N14" s="272"/>
      <c r="O14" s="458"/>
      <c r="P14" s="272"/>
      <c r="Q14" s="272"/>
      <c r="R14" s="272"/>
      <c r="S14" s="272"/>
      <c r="T14" s="272"/>
      <c r="U14" s="272"/>
      <c r="V14" s="272"/>
      <c r="W14" s="461"/>
      <c r="X14" s="316">
        <f>SUM(D14:W14)</f>
        <v>0</v>
      </c>
    </row>
    <row r="15" spans="1:24" x14ac:dyDescent="0.2">
      <c r="A15" s="179"/>
      <c r="B15" s="180"/>
      <c r="C15" s="266"/>
      <c r="D15" s="267"/>
      <c r="E15" s="266"/>
      <c r="F15" s="267"/>
      <c r="G15" s="266"/>
      <c r="H15" s="267"/>
      <c r="I15" s="266"/>
      <c r="J15" s="267"/>
      <c r="K15" s="266"/>
      <c r="L15" s="267"/>
      <c r="M15" s="266"/>
      <c r="N15" s="267"/>
      <c r="O15" s="266"/>
      <c r="P15" s="267"/>
      <c r="Q15" s="266"/>
      <c r="R15" s="267"/>
      <c r="S15" s="266"/>
      <c r="T15" s="267"/>
      <c r="U15" s="266"/>
      <c r="V15" s="267"/>
      <c r="W15" s="459"/>
      <c r="X15" s="267"/>
    </row>
    <row r="16" spans="1:24" x14ac:dyDescent="0.2">
      <c r="A16" s="528" t="s">
        <v>37</v>
      </c>
      <c r="B16" s="180"/>
      <c r="C16" s="268"/>
      <c r="D16" s="251">
        <f t="shared" ref="D16:X16" si="2">SUM(D17:D21)</f>
        <v>0</v>
      </c>
      <c r="E16" s="251">
        <f t="shared" ref="E16:W16" si="3">SUM(E17:E21)</f>
        <v>0</v>
      </c>
      <c r="F16" s="251">
        <f t="shared" si="3"/>
        <v>0</v>
      </c>
      <c r="G16" s="251">
        <f t="shared" si="3"/>
        <v>0</v>
      </c>
      <c r="H16" s="251">
        <f t="shared" si="3"/>
        <v>0</v>
      </c>
      <c r="I16" s="251">
        <f t="shared" si="3"/>
        <v>0</v>
      </c>
      <c r="J16" s="251">
        <f t="shared" si="3"/>
        <v>0</v>
      </c>
      <c r="K16" s="251">
        <f t="shared" si="3"/>
        <v>0</v>
      </c>
      <c r="L16" s="251">
        <f t="shared" si="3"/>
        <v>0</v>
      </c>
      <c r="M16" s="460">
        <f t="shared" si="3"/>
        <v>0</v>
      </c>
      <c r="N16" s="251">
        <f t="shared" si="3"/>
        <v>0</v>
      </c>
      <c r="O16" s="429">
        <f t="shared" si="3"/>
        <v>0</v>
      </c>
      <c r="P16" s="251">
        <f t="shared" si="3"/>
        <v>0</v>
      </c>
      <c r="Q16" s="251">
        <f t="shared" si="3"/>
        <v>0</v>
      </c>
      <c r="R16" s="251">
        <f t="shared" si="3"/>
        <v>0</v>
      </c>
      <c r="S16" s="251">
        <f t="shared" si="3"/>
        <v>0</v>
      </c>
      <c r="T16" s="251">
        <f t="shared" si="3"/>
        <v>0</v>
      </c>
      <c r="U16" s="251">
        <f t="shared" si="3"/>
        <v>0</v>
      </c>
      <c r="V16" s="251">
        <f t="shared" si="3"/>
        <v>0</v>
      </c>
      <c r="W16" s="460">
        <f t="shared" si="3"/>
        <v>0</v>
      </c>
      <c r="X16" s="251">
        <f t="shared" si="2"/>
        <v>0</v>
      </c>
    </row>
    <row r="17" spans="1:24" x14ac:dyDescent="0.2">
      <c r="A17" s="179"/>
      <c r="B17" s="180"/>
      <c r="C17" s="232" t="s">
        <v>236</v>
      </c>
      <c r="D17" s="272"/>
      <c r="E17" s="272"/>
      <c r="F17" s="272"/>
      <c r="G17" s="272"/>
      <c r="H17" s="272"/>
      <c r="I17" s="272"/>
      <c r="J17" s="272"/>
      <c r="K17" s="272"/>
      <c r="L17" s="272"/>
      <c r="M17" s="461"/>
      <c r="N17" s="272"/>
      <c r="O17" s="458"/>
      <c r="P17" s="272"/>
      <c r="Q17" s="272"/>
      <c r="R17" s="272"/>
      <c r="S17" s="272"/>
      <c r="T17" s="272"/>
      <c r="U17" s="272"/>
      <c r="V17" s="272"/>
      <c r="W17" s="461"/>
      <c r="X17" s="316">
        <f>SUM(D17:W17)</f>
        <v>0</v>
      </c>
    </row>
    <row r="18" spans="1:24" x14ac:dyDescent="0.2">
      <c r="A18" s="179"/>
      <c r="B18" s="180"/>
      <c r="C18" s="232" t="s">
        <v>236</v>
      </c>
      <c r="D18" s="272"/>
      <c r="E18" s="272"/>
      <c r="F18" s="272"/>
      <c r="G18" s="272"/>
      <c r="H18" s="272"/>
      <c r="I18" s="272"/>
      <c r="J18" s="272"/>
      <c r="K18" s="272"/>
      <c r="L18" s="272"/>
      <c r="M18" s="461"/>
      <c r="N18" s="272"/>
      <c r="O18" s="458"/>
      <c r="P18" s="272"/>
      <c r="Q18" s="272"/>
      <c r="R18" s="272"/>
      <c r="S18" s="272"/>
      <c r="T18" s="272"/>
      <c r="U18" s="272"/>
      <c r="V18" s="272"/>
      <c r="W18" s="461"/>
      <c r="X18" s="316">
        <f>SUM(D18:W18)</f>
        <v>0</v>
      </c>
    </row>
    <row r="19" spans="1:24" x14ac:dyDescent="0.2">
      <c r="A19" s="179"/>
      <c r="B19" s="180"/>
      <c r="C19" s="232" t="s">
        <v>236</v>
      </c>
      <c r="D19" s="272"/>
      <c r="E19" s="272"/>
      <c r="F19" s="272"/>
      <c r="G19" s="272"/>
      <c r="H19" s="272"/>
      <c r="I19" s="272"/>
      <c r="J19" s="272"/>
      <c r="K19" s="272"/>
      <c r="L19" s="272"/>
      <c r="M19" s="461"/>
      <c r="N19" s="272"/>
      <c r="O19" s="458"/>
      <c r="P19" s="272"/>
      <c r="Q19" s="272"/>
      <c r="R19" s="272"/>
      <c r="S19" s="272"/>
      <c r="T19" s="272"/>
      <c r="U19" s="272"/>
      <c r="V19" s="272"/>
      <c r="W19" s="461"/>
      <c r="X19" s="316">
        <f>SUM(D19:W19)</f>
        <v>0</v>
      </c>
    </row>
    <row r="20" spans="1:24" x14ac:dyDescent="0.2">
      <c r="A20" s="179"/>
      <c r="B20" s="180"/>
      <c r="C20" s="232" t="s">
        <v>236</v>
      </c>
      <c r="D20" s="272"/>
      <c r="E20" s="272"/>
      <c r="F20" s="272"/>
      <c r="G20" s="272"/>
      <c r="H20" s="272"/>
      <c r="I20" s="272"/>
      <c r="J20" s="272"/>
      <c r="K20" s="272"/>
      <c r="L20" s="272"/>
      <c r="M20" s="461"/>
      <c r="N20" s="272"/>
      <c r="O20" s="458"/>
      <c r="P20" s="272"/>
      <c r="Q20" s="272"/>
      <c r="R20" s="272"/>
      <c r="S20" s="272"/>
      <c r="T20" s="272"/>
      <c r="U20" s="272"/>
      <c r="V20" s="272"/>
      <c r="W20" s="461"/>
      <c r="X20" s="316">
        <f>SUM(D20:W20)</f>
        <v>0</v>
      </c>
    </row>
    <row r="21" spans="1:24" x14ac:dyDescent="0.2">
      <c r="A21" s="179"/>
      <c r="B21" s="180"/>
      <c r="C21" s="232" t="s">
        <v>236</v>
      </c>
      <c r="D21" s="272"/>
      <c r="E21" s="272"/>
      <c r="F21" s="272"/>
      <c r="G21" s="272"/>
      <c r="H21" s="272"/>
      <c r="I21" s="272"/>
      <c r="J21" s="272"/>
      <c r="K21" s="272"/>
      <c r="L21" s="272"/>
      <c r="M21" s="461"/>
      <c r="N21" s="272"/>
      <c r="O21" s="458"/>
      <c r="P21" s="272"/>
      <c r="Q21" s="272"/>
      <c r="R21" s="272"/>
      <c r="S21" s="272"/>
      <c r="T21" s="272"/>
      <c r="U21" s="272"/>
      <c r="V21" s="272"/>
      <c r="W21" s="461"/>
      <c r="X21" s="316">
        <f>SUM(D21:W21)</f>
        <v>0</v>
      </c>
    </row>
    <row r="22" spans="1:24" x14ac:dyDescent="0.2">
      <c r="A22" s="179"/>
      <c r="B22" s="180"/>
      <c r="C22" s="269"/>
      <c r="D22" s="430"/>
      <c r="E22" s="431"/>
      <c r="F22" s="316"/>
      <c r="G22" s="315"/>
      <c r="H22" s="316"/>
      <c r="I22" s="315"/>
      <c r="J22" s="316"/>
      <c r="K22" s="315"/>
      <c r="L22" s="316"/>
      <c r="M22" s="315"/>
      <c r="N22" s="316"/>
      <c r="O22" s="315"/>
      <c r="P22" s="316"/>
      <c r="Q22" s="315"/>
      <c r="R22" s="316"/>
      <c r="S22" s="315"/>
      <c r="T22" s="316"/>
      <c r="U22" s="315"/>
      <c r="V22" s="316"/>
      <c r="W22" s="462"/>
      <c r="X22" s="536"/>
    </row>
    <row r="23" spans="1:24" s="150" customFormat="1" ht="18" customHeight="1" x14ac:dyDescent="0.2">
      <c r="A23" s="529" t="s">
        <v>2</v>
      </c>
      <c r="B23" s="530"/>
      <c r="C23" s="531"/>
      <c r="D23" s="532">
        <f t="shared" ref="D23:X23" si="4">D9+D16</f>
        <v>0</v>
      </c>
      <c r="E23" s="532">
        <f t="shared" si="4"/>
        <v>0</v>
      </c>
      <c r="F23" s="532">
        <f t="shared" si="4"/>
        <v>0</v>
      </c>
      <c r="G23" s="532">
        <f t="shared" si="4"/>
        <v>0</v>
      </c>
      <c r="H23" s="532">
        <f t="shared" si="4"/>
        <v>0</v>
      </c>
      <c r="I23" s="532">
        <f t="shared" si="4"/>
        <v>0</v>
      </c>
      <c r="J23" s="532">
        <f t="shared" si="4"/>
        <v>0</v>
      </c>
      <c r="K23" s="532">
        <f t="shared" si="4"/>
        <v>0</v>
      </c>
      <c r="L23" s="532">
        <f t="shared" si="4"/>
        <v>0</v>
      </c>
      <c r="M23" s="533">
        <f t="shared" si="4"/>
        <v>0</v>
      </c>
      <c r="N23" s="532">
        <f t="shared" si="4"/>
        <v>0</v>
      </c>
      <c r="O23" s="534">
        <f t="shared" si="4"/>
        <v>0</v>
      </c>
      <c r="P23" s="532">
        <f t="shared" si="4"/>
        <v>0</v>
      </c>
      <c r="Q23" s="532">
        <f t="shared" si="4"/>
        <v>0</v>
      </c>
      <c r="R23" s="532">
        <f t="shared" si="4"/>
        <v>0</v>
      </c>
      <c r="S23" s="532">
        <f t="shared" si="4"/>
        <v>0</v>
      </c>
      <c r="T23" s="532">
        <f t="shared" si="4"/>
        <v>0</v>
      </c>
      <c r="U23" s="532">
        <f t="shared" si="4"/>
        <v>0</v>
      </c>
      <c r="V23" s="532">
        <f t="shared" si="4"/>
        <v>0</v>
      </c>
      <c r="W23" s="533">
        <f t="shared" si="4"/>
        <v>0</v>
      </c>
      <c r="X23" s="532">
        <f t="shared" si="4"/>
        <v>0</v>
      </c>
    </row>
    <row r="24" spans="1:24" x14ac:dyDescent="0.2">
      <c r="A24" s="180"/>
      <c r="B24" s="180"/>
      <c r="C24" s="269"/>
      <c r="D24" s="269"/>
      <c r="E24" s="26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</row>
    <row r="25" spans="1:24" x14ac:dyDescent="0.2"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</row>
  </sheetData>
  <sheetProtection algorithmName="SHA-512" hashValue="cmXPpy7aqzFauYOg118MkD/cNGJtl+Bml2xVe2zKcnm3cdVO2qPYDm1jCOsG9aH3T6qFZRSAnBvLopcTU3LiIQ==" saltValue="Uoh+8rFrPjWCxf+Yob3uzQ==" spinCount="100000" sheet="1" formatCells="0" formatColumns="0" formatRows="0"/>
  <phoneticPr fontId="0" type="noConversion"/>
  <dataValidations count="2">
    <dataValidation type="decimal" operator="greaterThanOrEqual" allowBlank="1" showInputMessage="1" showErrorMessage="1" errorTitle="Entrada de dados" error="Entrada de dados números positivos" sqref="D10:W14">
      <formula1>0</formula1>
    </dataValidation>
    <dataValidation type="decimal" operator="greaterThanOrEqual" allowBlank="1" showInputMessage="1" showErrorMessage="1" errorTitle="Entrada de dados" error="Entrada de dados números positivos" sqref="D17:W21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3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showGridLines="0" zoomScaleNormal="100" workbookViewId="0">
      <selection activeCell="E10" sqref="E10"/>
    </sheetView>
  </sheetViews>
  <sheetFormatPr defaultColWidth="9.140625" defaultRowHeight="12.75" x14ac:dyDescent="0.2"/>
  <cols>
    <col min="1" max="1" width="3" style="151" customWidth="1"/>
    <col min="2" max="2" width="29.42578125" style="151" customWidth="1"/>
    <col min="3" max="3" width="23.42578125" style="151" customWidth="1"/>
    <col min="4" max="4" width="12.42578125" style="151" customWidth="1"/>
    <col min="5" max="6" width="11.7109375" style="151" customWidth="1"/>
    <col min="7" max="24" width="11.28515625" style="151" customWidth="1"/>
    <col min="25" max="25" width="11.7109375" style="151" customWidth="1"/>
    <col min="26" max="16384" width="9.140625" style="151"/>
  </cols>
  <sheetData>
    <row r="2" spans="1:25" x14ac:dyDescent="0.2">
      <c r="A2" s="150" t="s">
        <v>203</v>
      </c>
      <c r="E2" s="150"/>
      <c r="G2" s="327"/>
    </row>
    <row r="3" spans="1:25" x14ac:dyDescent="0.2">
      <c r="A3" s="150"/>
      <c r="B3" s="348"/>
      <c r="E3" s="150"/>
    </row>
    <row r="4" spans="1:25" x14ac:dyDescent="0.2">
      <c r="A4" s="154" t="s">
        <v>200</v>
      </c>
      <c r="G4" s="170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1:25" ht="24.75" customHeight="1" x14ac:dyDescent="0.2">
      <c r="A5" s="157"/>
      <c r="B5" s="159"/>
      <c r="C5" s="159"/>
      <c r="D5" s="548" t="s">
        <v>92</v>
      </c>
      <c r="E5" s="344" t="s">
        <v>0</v>
      </c>
      <c r="F5" s="346" t="s">
        <v>1</v>
      </c>
      <c r="G5" s="344" t="s">
        <v>6</v>
      </c>
      <c r="H5" s="346" t="s">
        <v>7</v>
      </c>
      <c r="I5" s="344" t="s">
        <v>8</v>
      </c>
      <c r="J5" s="346" t="s">
        <v>12</v>
      </c>
      <c r="K5" s="344" t="s">
        <v>13</v>
      </c>
      <c r="L5" s="346" t="s">
        <v>14</v>
      </c>
      <c r="M5" s="344" t="s">
        <v>15</v>
      </c>
      <c r="N5" s="344" t="s">
        <v>16</v>
      </c>
      <c r="O5" s="345" t="s">
        <v>17</v>
      </c>
      <c r="P5" s="346" t="s">
        <v>18</v>
      </c>
      <c r="Q5" s="344" t="s">
        <v>19</v>
      </c>
      <c r="R5" s="346" t="s">
        <v>20</v>
      </c>
      <c r="S5" s="344" t="s">
        <v>21</v>
      </c>
      <c r="T5" s="346" t="s">
        <v>22</v>
      </c>
      <c r="U5" s="344" t="s">
        <v>23</v>
      </c>
      <c r="V5" s="346" t="s">
        <v>24</v>
      </c>
      <c r="W5" s="344" t="s">
        <v>25</v>
      </c>
      <c r="X5" s="344" t="s">
        <v>26</v>
      </c>
      <c r="Y5" s="345" t="s">
        <v>2</v>
      </c>
    </row>
    <row r="6" spans="1:25" x14ac:dyDescent="0.2">
      <c r="A6" s="174"/>
      <c r="B6" s="181"/>
      <c r="C6" s="181"/>
      <c r="D6" s="249"/>
      <c r="E6" s="254"/>
      <c r="F6" s="219"/>
      <c r="G6" s="254"/>
      <c r="H6" s="219"/>
      <c r="I6" s="254"/>
      <c r="J6" s="219"/>
      <c r="K6" s="254"/>
      <c r="L6" s="219"/>
      <c r="M6" s="254"/>
      <c r="N6" s="254"/>
      <c r="O6" s="263"/>
      <c r="P6" s="219"/>
      <c r="Q6" s="254"/>
      <c r="R6" s="219"/>
      <c r="S6" s="254"/>
      <c r="T6" s="219"/>
      <c r="U6" s="254"/>
      <c r="V6" s="219"/>
      <c r="W6" s="254"/>
      <c r="X6" s="254"/>
      <c r="Y6" s="263"/>
    </row>
    <row r="7" spans="1:25" x14ac:dyDescent="0.2">
      <c r="A7" s="174"/>
      <c r="B7" s="170" t="s">
        <v>204</v>
      </c>
      <c r="C7" s="181"/>
      <c r="D7" s="263"/>
      <c r="E7" s="317">
        <f>SUM(E8:E12)</f>
        <v>0</v>
      </c>
      <c r="F7" s="317">
        <f t="shared" ref="F7:Y7" si="0">SUM(F8:F12)</f>
        <v>0</v>
      </c>
      <c r="G7" s="317">
        <f t="shared" si="0"/>
        <v>0</v>
      </c>
      <c r="H7" s="317">
        <f t="shared" si="0"/>
        <v>0</v>
      </c>
      <c r="I7" s="317">
        <f t="shared" si="0"/>
        <v>0</v>
      </c>
      <c r="J7" s="317">
        <f t="shared" si="0"/>
        <v>0</v>
      </c>
      <c r="K7" s="317">
        <f t="shared" si="0"/>
        <v>0</v>
      </c>
      <c r="L7" s="317">
        <f t="shared" si="0"/>
        <v>0</v>
      </c>
      <c r="M7" s="317">
        <f t="shared" si="0"/>
        <v>0</v>
      </c>
      <c r="N7" s="317">
        <f t="shared" si="0"/>
        <v>0</v>
      </c>
      <c r="O7" s="464">
        <f t="shared" si="0"/>
        <v>0</v>
      </c>
      <c r="P7" s="317">
        <f t="shared" si="0"/>
        <v>0</v>
      </c>
      <c r="Q7" s="317">
        <f t="shared" si="0"/>
        <v>0</v>
      </c>
      <c r="R7" s="317">
        <f t="shared" si="0"/>
        <v>0</v>
      </c>
      <c r="S7" s="317">
        <f t="shared" si="0"/>
        <v>0</v>
      </c>
      <c r="T7" s="317">
        <f t="shared" si="0"/>
        <v>0</v>
      </c>
      <c r="U7" s="317">
        <f t="shared" si="0"/>
        <v>0</v>
      </c>
      <c r="V7" s="317">
        <f t="shared" si="0"/>
        <v>0</v>
      </c>
      <c r="W7" s="317">
        <f t="shared" si="0"/>
        <v>0</v>
      </c>
      <c r="X7" s="317">
        <f t="shared" si="0"/>
        <v>0</v>
      </c>
      <c r="Y7" s="317">
        <f t="shared" si="0"/>
        <v>0</v>
      </c>
    </row>
    <row r="8" spans="1:25" x14ac:dyDescent="0.2">
      <c r="A8" s="174"/>
      <c r="B8" s="232" t="s">
        <v>236</v>
      </c>
      <c r="C8" s="232"/>
      <c r="D8" s="421"/>
      <c r="E8" s="272"/>
      <c r="F8" s="272"/>
      <c r="G8" s="422"/>
      <c r="H8" s="422"/>
      <c r="I8" s="422"/>
      <c r="J8" s="422"/>
      <c r="K8" s="422"/>
      <c r="L8" s="422"/>
      <c r="M8" s="422"/>
      <c r="N8" s="422"/>
      <c r="O8" s="465"/>
      <c r="P8" s="422"/>
      <c r="Q8" s="422"/>
      <c r="R8" s="422"/>
      <c r="S8" s="422"/>
      <c r="T8" s="422"/>
      <c r="U8" s="422"/>
      <c r="V8" s="422"/>
      <c r="W8" s="422"/>
      <c r="X8" s="422"/>
      <c r="Y8" s="514">
        <f>SUM(E8:X8)</f>
        <v>0</v>
      </c>
    </row>
    <row r="9" spans="1:25" x14ac:dyDescent="0.2">
      <c r="A9" s="174"/>
      <c r="B9" s="232" t="s">
        <v>236</v>
      </c>
      <c r="C9" s="232"/>
      <c r="D9" s="421"/>
      <c r="E9" s="272"/>
      <c r="F9" s="272"/>
      <c r="G9" s="422"/>
      <c r="H9" s="422"/>
      <c r="I9" s="422"/>
      <c r="J9" s="422"/>
      <c r="K9" s="422"/>
      <c r="L9" s="422"/>
      <c r="M9" s="422"/>
      <c r="N9" s="422"/>
      <c r="O9" s="465"/>
      <c r="P9" s="422"/>
      <c r="Q9" s="422"/>
      <c r="R9" s="422"/>
      <c r="S9" s="422"/>
      <c r="T9" s="422"/>
      <c r="U9" s="422"/>
      <c r="V9" s="422"/>
      <c r="W9" s="422"/>
      <c r="X9" s="422"/>
      <c r="Y9" s="514">
        <f>SUM(E9:X9)</f>
        <v>0</v>
      </c>
    </row>
    <row r="10" spans="1:25" x14ac:dyDescent="0.2">
      <c r="A10" s="174"/>
      <c r="B10" s="232" t="s">
        <v>236</v>
      </c>
      <c r="C10" s="232"/>
      <c r="D10" s="421"/>
      <c r="E10" s="272"/>
      <c r="F10" s="272"/>
      <c r="G10" s="422"/>
      <c r="H10" s="422"/>
      <c r="I10" s="422"/>
      <c r="J10" s="422"/>
      <c r="K10" s="422"/>
      <c r="L10" s="422"/>
      <c r="M10" s="422"/>
      <c r="N10" s="422"/>
      <c r="O10" s="465"/>
      <c r="P10" s="422"/>
      <c r="Q10" s="422"/>
      <c r="R10" s="422"/>
      <c r="S10" s="422"/>
      <c r="T10" s="422"/>
      <c r="U10" s="422"/>
      <c r="V10" s="422"/>
      <c r="W10" s="422"/>
      <c r="X10" s="422"/>
      <c r="Y10" s="514">
        <f>SUM(E10:X10)</f>
        <v>0</v>
      </c>
    </row>
    <row r="11" spans="1:25" x14ac:dyDescent="0.2">
      <c r="A11" s="174"/>
      <c r="B11" s="232" t="s">
        <v>236</v>
      </c>
      <c r="C11" s="232"/>
      <c r="D11" s="421"/>
      <c r="E11" s="272"/>
      <c r="F11" s="272"/>
      <c r="G11" s="422"/>
      <c r="H11" s="422"/>
      <c r="I11" s="422"/>
      <c r="J11" s="422"/>
      <c r="K11" s="422"/>
      <c r="L11" s="422"/>
      <c r="M11" s="422"/>
      <c r="N11" s="422"/>
      <c r="O11" s="465"/>
      <c r="P11" s="422"/>
      <c r="Q11" s="422"/>
      <c r="R11" s="422"/>
      <c r="S11" s="422"/>
      <c r="T11" s="422"/>
      <c r="U11" s="422"/>
      <c r="V11" s="422"/>
      <c r="W11" s="422"/>
      <c r="X11" s="422"/>
      <c r="Y11" s="514">
        <f>SUM(E11:X11)</f>
        <v>0</v>
      </c>
    </row>
    <row r="12" spans="1:25" x14ac:dyDescent="0.2">
      <c r="A12" s="174"/>
      <c r="B12" s="232" t="s">
        <v>236</v>
      </c>
      <c r="C12" s="232"/>
      <c r="D12" s="421"/>
      <c r="E12" s="233"/>
      <c r="F12" s="233"/>
      <c r="G12" s="422"/>
      <c r="H12" s="422"/>
      <c r="I12" s="422"/>
      <c r="J12" s="422"/>
      <c r="K12" s="422"/>
      <c r="L12" s="422"/>
      <c r="M12" s="422"/>
      <c r="N12" s="422"/>
      <c r="O12" s="465"/>
      <c r="P12" s="422"/>
      <c r="Q12" s="422"/>
      <c r="R12" s="422"/>
      <c r="S12" s="422"/>
      <c r="T12" s="422"/>
      <c r="U12" s="422"/>
      <c r="V12" s="422"/>
      <c r="W12" s="422"/>
      <c r="X12" s="422"/>
      <c r="Y12" s="514">
        <f>SUM(E12:X12)</f>
        <v>0</v>
      </c>
    </row>
    <row r="13" spans="1:25" x14ac:dyDescent="0.2">
      <c r="A13" s="174"/>
      <c r="B13" s="420"/>
      <c r="C13" s="420"/>
      <c r="D13" s="421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466"/>
      <c r="P13" s="322"/>
      <c r="Q13" s="322"/>
      <c r="R13" s="322"/>
      <c r="S13" s="322"/>
      <c r="T13" s="322"/>
      <c r="U13" s="322"/>
      <c r="V13" s="322"/>
      <c r="W13" s="322"/>
      <c r="X13" s="322"/>
      <c r="Y13" s="514"/>
    </row>
    <row r="14" spans="1:25" x14ac:dyDescent="0.2">
      <c r="A14" s="174"/>
      <c r="B14" s="170" t="s">
        <v>205</v>
      </c>
      <c r="C14" s="170"/>
      <c r="D14" s="421"/>
      <c r="E14" s="317">
        <f>SUM(E15:E19)</f>
        <v>0</v>
      </c>
      <c r="F14" s="317">
        <f t="shared" ref="F14:Y14" si="1">SUM(F15:F19)</f>
        <v>0</v>
      </c>
      <c r="G14" s="317">
        <f t="shared" si="1"/>
        <v>0</v>
      </c>
      <c r="H14" s="317">
        <f t="shared" si="1"/>
        <v>0</v>
      </c>
      <c r="I14" s="317">
        <f t="shared" si="1"/>
        <v>0</v>
      </c>
      <c r="J14" s="317">
        <f t="shared" si="1"/>
        <v>0</v>
      </c>
      <c r="K14" s="317">
        <f t="shared" si="1"/>
        <v>0</v>
      </c>
      <c r="L14" s="317">
        <f t="shared" si="1"/>
        <v>0</v>
      </c>
      <c r="M14" s="317">
        <f t="shared" si="1"/>
        <v>0</v>
      </c>
      <c r="N14" s="317">
        <f t="shared" si="1"/>
        <v>0</v>
      </c>
      <c r="O14" s="464">
        <f t="shared" si="1"/>
        <v>0</v>
      </c>
      <c r="P14" s="317">
        <f t="shared" si="1"/>
        <v>0</v>
      </c>
      <c r="Q14" s="317">
        <f t="shared" si="1"/>
        <v>0</v>
      </c>
      <c r="R14" s="317">
        <f t="shared" si="1"/>
        <v>0</v>
      </c>
      <c r="S14" s="317">
        <f t="shared" si="1"/>
        <v>0</v>
      </c>
      <c r="T14" s="317">
        <f t="shared" si="1"/>
        <v>0</v>
      </c>
      <c r="U14" s="317">
        <f t="shared" si="1"/>
        <v>0</v>
      </c>
      <c r="V14" s="317">
        <f t="shared" si="1"/>
        <v>0</v>
      </c>
      <c r="W14" s="317">
        <f t="shared" si="1"/>
        <v>0</v>
      </c>
      <c r="X14" s="317">
        <f t="shared" si="1"/>
        <v>0</v>
      </c>
      <c r="Y14" s="317">
        <f t="shared" si="1"/>
        <v>0</v>
      </c>
    </row>
    <row r="15" spans="1:25" x14ac:dyDescent="0.2">
      <c r="A15" s="174"/>
      <c r="B15" s="232" t="s">
        <v>236</v>
      </c>
      <c r="C15" s="232"/>
      <c r="D15" s="421"/>
      <c r="E15" s="272"/>
      <c r="F15" s="272"/>
      <c r="G15" s="422"/>
      <c r="H15" s="422"/>
      <c r="I15" s="422"/>
      <c r="J15" s="422"/>
      <c r="K15" s="422"/>
      <c r="L15" s="422"/>
      <c r="M15" s="422"/>
      <c r="N15" s="422"/>
      <c r="O15" s="465"/>
      <c r="P15" s="422"/>
      <c r="Q15" s="422"/>
      <c r="R15" s="422"/>
      <c r="S15" s="422"/>
      <c r="T15" s="422"/>
      <c r="U15" s="422"/>
      <c r="V15" s="422"/>
      <c r="W15" s="422"/>
      <c r="X15" s="422"/>
      <c r="Y15" s="502">
        <f>SUM(E15:X15)</f>
        <v>0</v>
      </c>
    </row>
    <row r="16" spans="1:25" x14ac:dyDescent="0.2">
      <c r="A16" s="174"/>
      <c r="B16" s="232" t="s">
        <v>236</v>
      </c>
      <c r="C16" s="232"/>
      <c r="D16" s="421"/>
      <c r="E16" s="272"/>
      <c r="F16" s="272"/>
      <c r="G16" s="422"/>
      <c r="H16" s="422"/>
      <c r="I16" s="422"/>
      <c r="J16" s="422"/>
      <c r="K16" s="422"/>
      <c r="L16" s="422"/>
      <c r="M16" s="422"/>
      <c r="N16" s="422"/>
      <c r="O16" s="465"/>
      <c r="P16" s="422"/>
      <c r="Q16" s="422"/>
      <c r="R16" s="422"/>
      <c r="S16" s="422"/>
      <c r="T16" s="422"/>
      <c r="U16" s="422"/>
      <c r="V16" s="422"/>
      <c r="W16" s="422"/>
      <c r="X16" s="422"/>
      <c r="Y16" s="502">
        <f>SUM(E16:X16)</f>
        <v>0</v>
      </c>
    </row>
    <row r="17" spans="1:25" x14ac:dyDescent="0.2">
      <c r="A17" s="174"/>
      <c r="B17" s="232" t="s">
        <v>236</v>
      </c>
      <c r="C17" s="232"/>
      <c r="D17" s="421"/>
      <c r="E17" s="272"/>
      <c r="F17" s="272"/>
      <c r="G17" s="422"/>
      <c r="H17" s="422"/>
      <c r="I17" s="422"/>
      <c r="J17" s="422"/>
      <c r="K17" s="422"/>
      <c r="L17" s="422"/>
      <c r="M17" s="422"/>
      <c r="N17" s="422"/>
      <c r="O17" s="465"/>
      <c r="P17" s="422"/>
      <c r="Q17" s="422"/>
      <c r="R17" s="422"/>
      <c r="S17" s="422"/>
      <c r="T17" s="422"/>
      <c r="U17" s="422"/>
      <c r="V17" s="422"/>
      <c r="W17" s="422"/>
      <c r="X17" s="422"/>
      <c r="Y17" s="502">
        <f>SUM(E17:X17)</f>
        <v>0</v>
      </c>
    </row>
    <row r="18" spans="1:25" x14ac:dyDescent="0.2">
      <c r="A18" s="174"/>
      <c r="B18" s="232" t="s">
        <v>236</v>
      </c>
      <c r="C18" s="232"/>
      <c r="D18" s="421"/>
      <c r="E18" s="272"/>
      <c r="F18" s="272"/>
      <c r="G18" s="422"/>
      <c r="H18" s="422"/>
      <c r="I18" s="422"/>
      <c r="J18" s="422"/>
      <c r="K18" s="422"/>
      <c r="L18" s="422"/>
      <c r="M18" s="422"/>
      <c r="N18" s="422"/>
      <c r="O18" s="465"/>
      <c r="P18" s="422"/>
      <c r="Q18" s="422"/>
      <c r="R18" s="422"/>
      <c r="S18" s="422"/>
      <c r="T18" s="422"/>
      <c r="U18" s="422"/>
      <c r="V18" s="422"/>
      <c r="W18" s="422"/>
      <c r="X18" s="422"/>
      <c r="Y18" s="502">
        <f>SUM(E18:X18)</f>
        <v>0</v>
      </c>
    </row>
    <row r="19" spans="1:25" x14ac:dyDescent="0.2">
      <c r="A19" s="174"/>
      <c r="B19" s="232" t="s">
        <v>236</v>
      </c>
      <c r="C19" s="232"/>
      <c r="D19" s="421"/>
      <c r="E19" s="233"/>
      <c r="F19" s="233"/>
      <c r="G19" s="422"/>
      <c r="H19" s="422"/>
      <c r="I19" s="422"/>
      <c r="J19" s="422"/>
      <c r="K19" s="422"/>
      <c r="L19" s="422"/>
      <c r="M19" s="422"/>
      <c r="N19" s="422"/>
      <c r="O19" s="465"/>
      <c r="P19" s="422"/>
      <c r="Q19" s="422"/>
      <c r="R19" s="422"/>
      <c r="S19" s="422"/>
      <c r="T19" s="422"/>
      <c r="U19" s="422"/>
      <c r="V19" s="422"/>
      <c r="W19" s="422"/>
      <c r="X19" s="422"/>
      <c r="Y19" s="502">
        <f>SUM(E19:X19)</f>
        <v>0</v>
      </c>
    </row>
    <row r="20" spans="1:25" x14ac:dyDescent="0.2">
      <c r="A20" s="179"/>
      <c r="B20" s="180"/>
      <c r="C20" s="175"/>
      <c r="D20" s="421"/>
      <c r="E20" s="270"/>
      <c r="F20" s="269"/>
      <c r="G20" s="254"/>
      <c r="H20" s="219"/>
      <c r="I20" s="254"/>
      <c r="J20" s="219"/>
      <c r="K20" s="254"/>
      <c r="L20" s="219"/>
      <c r="M20" s="254"/>
      <c r="N20" s="254"/>
      <c r="O20" s="263"/>
      <c r="P20" s="219"/>
      <c r="Q20" s="254"/>
      <c r="R20" s="219"/>
      <c r="S20" s="254"/>
      <c r="T20" s="219"/>
      <c r="U20" s="254"/>
      <c r="V20" s="219"/>
      <c r="W20" s="254"/>
      <c r="X20" s="254"/>
      <c r="Y20" s="544"/>
    </row>
    <row r="21" spans="1:25" ht="27" customHeight="1" x14ac:dyDescent="0.2">
      <c r="A21" s="179"/>
      <c r="B21" s="667" t="s">
        <v>209</v>
      </c>
      <c r="C21" s="667"/>
      <c r="D21" s="668"/>
      <c r="E21" s="270"/>
      <c r="F21" s="269"/>
      <c r="G21" s="254"/>
      <c r="H21" s="219"/>
      <c r="I21" s="254"/>
      <c r="J21" s="219"/>
      <c r="K21" s="254"/>
      <c r="L21" s="219"/>
      <c r="M21" s="254"/>
      <c r="N21" s="254"/>
      <c r="O21" s="263"/>
      <c r="P21" s="219"/>
      <c r="Q21" s="254"/>
      <c r="R21" s="219"/>
      <c r="S21" s="254"/>
      <c r="T21" s="219"/>
      <c r="U21" s="254"/>
      <c r="V21" s="219"/>
      <c r="W21" s="254"/>
      <c r="X21" s="254"/>
      <c r="Y21" s="544"/>
    </row>
    <row r="22" spans="1:25" s="217" customFormat="1" ht="18" customHeight="1" x14ac:dyDescent="0.2">
      <c r="A22" s="545" t="s">
        <v>2</v>
      </c>
      <c r="B22" s="546"/>
      <c r="C22" s="546"/>
      <c r="D22" s="547"/>
      <c r="E22" s="532">
        <f t="shared" ref="E22:Y22" si="2">E7+E14</f>
        <v>0</v>
      </c>
      <c r="F22" s="532">
        <f t="shared" si="2"/>
        <v>0</v>
      </c>
      <c r="G22" s="532">
        <f t="shared" si="2"/>
        <v>0</v>
      </c>
      <c r="H22" s="532">
        <f t="shared" si="2"/>
        <v>0</v>
      </c>
      <c r="I22" s="532">
        <f t="shared" si="2"/>
        <v>0</v>
      </c>
      <c r="J22" s="532">
        <f t="shared" si="2"/>
        <v>0</v>
      </c>
      <c r="K22" s="532">
        <f t="shared" si="2"/>
        <v>0</v>
      </c>
      <c r="L22" s="532">
        <f t="shared" si="2"/>
        <v>0</v>
      </c>
      <c r="M22" s="532">
        <f t="shared" si="2"/>
        <v>0</v>
      </c>
      <c r="N22" s="532">
        <f t="shared" si="2"/>
        <v>0</v>
      </c>
      <c r="O22" s="534">
        <f t="shared" si="2"/>
        <v>0</v>
      </c>
      <c r="P22" s="532">
        <f t="shared" si="2"/>
        <v>0</v>
      </c>
      <c r="Q22" s="532">
        <f t="shared" si="2"/>
        <v>0</v>
      </c>
      <c r="R22" s="532">
        <f t="shared" si="2"/>
        <v>0</v>
      </c>
      <c r="S22" s="532">
        <f t="shared" si="2"/>
        <v>0</v>
      </c>
      <c r="T22" s="532">
        <f t="shared" si="2"/>
        <v>0</v>
      </c>
      <c r="U22" s="532">
        <f t="shared" si="2"/>
        <v>0</v>
      </c>
      <c r="V22" s="532">
        <f t="shared" si="2"/>
        <v>0</v>
      </c>
      <c r="W22" s="532">
        <f t="shared" si="2"/>
        <v>0</v>
      </c>
      <c r="X22" s="532">
        <f t="shared" si="2"/>
        <v>0</v>
      </c>
      <c r="Y22" s="534">
        <f t="shared" si="2"/>
        <v>0</v>
      </c>
    </row>
    <row r="23" spans="1:25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</row>
    <row r="24" spans="1:25" x14ac:dyDescent="0.2">
      <c r="A24" s="150" t="s">
        <v>210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</row>
    <row r="25" spans="1:25" x14ac:dyDescent="0.2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</row>
    <row r="26" spans="1:25" x14ac:dyDescent="0.2">
      <c r="A26" s="351" t="s">
        <v>38</v>
      </c>
      <c r="B26" s="352"/>
      <c r="C26" s="353"/>
      <c r="D26" s="353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</row>
    <row r="27" spans="1:25" ht="25.5" x14ac:dyDescent="0.2">
      <c r="A27" s="355"/>
      <c r="B27" s="158"/>
      <c r="C27" s="160"/>
      <c r="D27" s="368" t="s">
        <v>92</v>
      </c>
      <c r="E27" s="161">
        <v>1</v>
      </c>
      <c r="F27" s="161">
        <f>E27+1</f>
        <v>2</v>
      </c>
      <c r="G27" s="161">
        <f t="shared" ref="G27:X27" si="3">F27+1</f>
        <v>3</v>
      </c>
      <c r="H27" s="161">
        <f t="shared" si="3"/>
        <v>4</v>
      </c>
      <c r="I27" s="161">
        <f t="shared" si="3"/>
        <v>5</v>
      </c>
      <c r="J27" s="161">
        <f t="shared" si="3"/>
        <v>6</v>
      </c>
      <c r="K27" s="161">
        <f t="shared" si="3"/>
        <v>7</v>
      </c>
      <c r="L27" s="161">
        <f t="shared" si="3"/>
        <v>8</v>
      </c>
      <c r="M27" s="161">
        <f t="shared" si="3"/>
        <v>9</v>
      </c>
      <c r="N27" s="161">
        <f t="shared" si="3"/>
        <v>10</v>
      </c>
      <c r="O27" s="505">
        <f t="shared" si="3"/>
        <v>11</v>
      </c>
      <c r="P27" s="161">
        <f t="shared" si="3"/>
        <v>12</v>
      </c>
      <c r="Q27" s="161">
        <f t="shared" si="3"/>
        <v>13</v>
      </c>
      <c r="R27" s="161">
        <f t="shared" si="3"/>
        <v>14</v>
      </c>
      <c r="S27" s="161">
        <f t="shared" si="3"/>
        <v>15</v>
      </c>
      <c r="T27" s="161">
        <f t="shared" si="3"/>
        <v>16</v>
      </c>
      <c r="U27" s="161">
        <f t="shared" si="3"/>
        <v>17</v>
      </c>
      <c r="V27" s="161">
        <f t="shared" si="3"/>
        <v>18</v>
      </c>
      <c r="W27" s="161">
        <f t="shared" si="3"/>
        <v>19</v>
      </c>
      <c r="X27" s="161">
        <f t="shared" si="3"/>
        <v>20</v>
      </c>
      <c r="Y27" s="161" t="s">
        <v>2</v>
      </c>
    </row>
    <row r="28" spans="1:25" ht="8.25" customHeight="1" x14ac:dyDescent="0.2">
      <c r="A28" s="371"/>
      <c r="B28" s="359"/>
      <c r="C28" s="361"/>
      <c r="D28" s="362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467"/>
      <c r="P28" s="363"/>
      <c r="Q28" s="363"/>
      <c r="R28" s="363"/>
      <c r="S28" s="363"/>
      <c r="T28" s="363"/>
      <c r="U28" s="363"/>
      <c r="V28" s="363"/>
      <c r="W28" s="363"/>
      <c r="X28" s="363"/>
      <c r="Y28" s="363"/>
    </row>
    <row r="29" spans="1:25" x14ac:dyDescent="0.2">
      <c r="A29" s="537"/>
      <c r="B29" s="364" t="s">
        <v>2</v>
      </c>
      <c r="C29" s="365"/>
      <c r="D29" s="366"/>
      <c r="E29" s="367">
        <f>SUM(E30:E34)</f>
        <v>0</v>
      </c>
      <c r="F29" s="367">
        <f t="shared" ref="F29:X29" si="4">SUM(F30:F34)</f>
        <v>0</v>
      </c>
      <c r="G29" s="367">
        <f t="shared" si="4"/>
        <v>0</v>
      </c>
      <c r="H29" s="367">
        <f t="shared" si="4"/>
        <v>0</v>
      </c>
      <c r="I29" s="367">
        <f t="shared" si="4"/>
        <v>0</v>
      </c>
      <c r="J29" s="367">
        <f t="shared" si="4"/>
        <v>0</v>
      </c>
      <c r="K29" s="367">
        <f t="shared" si="4"/>
        <v>0</v>
      </c>
      <c r="L29" s="367">
        <f t="shared" si="4"/>
        <v>0</v>
      </c>
      <c r="M29" s="367">
        <f t="shared" si="4"/>
        <v>0</v>
      </c>
      <c r="N29" s="367">
        <f t="shared" si="4"/>
        <v>0</v>
      </c>
      <c r="O29" s="468">
        <f t="shared" si="4"/>
        <v>0</v>
      </c>
      <c r="P29" s="367">
        <f t="shared" si="4"/>
        <v>0</v>
      </c>
      <c r="Q29" s="367">
        <f t="shared" si="4"/>
        <v>0</v>
      </c>
      <c r="R29" s="367">
        <f t="shared" si="4"/>
        <v>0</v>
      </c>
      <c r="S29" s="367">
        <f t="shared" si="4"/>
        <v>0</v>
      </c>
      <c r="T29" s="367">
        <f t="shared" si="4"/>
        <v>0</v>
      </c>
      <c r="U29" s="367">
        <f t="shared" si="4"/>
        <v>0</v>
      </c>
      <c r="V29" s="367">
        <f t="shared" si="4"/>
        <v>0</v>
      </c>
      <c r="W29" s="367">
        <f t="shared" si="4"/>
        <v>0</v>
      </c>
      <c r="X29" s="367">
        <f t="shared" si="4"/>
        <v>0</v>
      </c>
      <c r="Y29" s="367">
        <f>SUM(Y30:Y34)</f>
        <v>0</v>
      </c>
    </row>
    <row r="30" spans="1:25" ht="18" customHeight="1" x14ac:dyDescent="0.2">
      <c r="A30" s="356"/>
      <c r="B30" s="360" t="str">
        <f>'A.6.CRON_INV'!B62</f>
        <v>Imobilizado/ Intangível - 5 anos</v>
      </c>
      <c r="C30" s="182"/>
      <c r="D30" s="357">
        <f>'A.7.DEPR_AMORT'!C8</f>
        <v>5</v>
      </c>
      <c r="E30" s="272"/>
      <c r="F30" s="272"/>
      <c r="G30" s="423"/>
      <c r="H30" s="423"/>
      <c r="I30" s="423"/>
      <c r="J30" s="423"/>
      <c r="K30" s="423"/>
      <c r="L30" s="423"/>
      <c r="M30" s="423"/>
      <c r="N30" s="423"/>
      <c r="O30" s="469"/>
      <c r="P30" s="423"/>
      <c r="Q30" s="423"/>
      <c r="R30" s="423"/>
      <c r="S30" s="423"/>
      <c r="T30" s="423"/>
      <c r="U30" s="423"/>
      <c r="V30" s="423"/>
      <c r="W30" s="423"/>
      <c r="X30" s="423"/>
      <c r="Y30" s="358">
        <f>SUM(E30:X30)</f>
        <v>0</v>
      </c>
    </row>
    <row r="31" spans="1:25" ht="18" customHeight="1" x14ac:dyDescent="0.2">
      <c r="A31" s="356"/>
      <c r="B31" s="360" t="str">
        <f>'A.6.CRON_INV'!B63</f>
        <v>Imobilizado/ Intangível - 10 anos</v>
      </c>
      <c r="C31" s="182"/>
      <c r="D31" s="357">
        <f>'A.7.DEPR_AMORT'!C9</f>
        <v>10</v>
      </c>
      <c r="E31" s="272"/>
      <c r="F31" s="272"/>
      <c r="G31" s="423"/>
      <c r="H31" s="423"/>
      <c r="I31" s="423"/>
      <c r="J31" s="423"/>
      <c r="K31" s="423"/>
      <c r="L31" s="423"/>
      <c r="M31" s="423"/>
      <c r="N31" s="423"/>
      <c r="O31" s="469"/>
      <c r="P31" s="423"/>
      <c r="Q31" s="423"/>
      <c r="R31" s="423"/>
      <c r="S31" s="423"/>
      <c r="T31" s="423"/>
      <c r="U31" s="423"/>
      <c r="V31" s="423"/>
      <c r="W31" s="423"/>
      <c r="X31" s="423"/>
      <c r="Y31" s="358">
        <f>SUM(E31:X31)</f>
        <v>0</v>
      </c>
    </row>
    <row r="32" spans="1:25" ht="18" customHeight="1" x14ac:dyDescent="0.2">
      <c r="A32" s="356"/>
      <c r="B32" s="360" t="str">
        <f>'A.6.CRON_INV'!B64</f>
        <v>Imobilizado/ Intangível - 15 anos</v>
      </c>
      <c r="C32" s="182"/>
      <c r="D32" s="357">
        <f>'A.7.DEPR_AMORT'!C10</f>
        <v>15</v>
      </c>
      <c r="E32" s="272"/>
      <c r="F32" s="272"/>
      <c r="G32" s="423"/>
      <c r="H32" s="423"/>
      <c r="I32" s="423"/>
      <c r="J32" s="423"/>
      <c r="K32" s="423"/>
      <c r="L32" s="423"/>
      <c r="M32" s="423"/>
      <c r="N32" s="423"/>
      <c r="O32" s="469"/>
      <c r="P32" s="423"/>
      <c r="Q32" s="423"/>
      <c r="R32" s="423"/>
      <c r="S32" s="423"/>
      <c r="T32" s="423"/>
      <c r="U32" s="423"/>
      <c r="V32" s="423"/>
      <c r="W32" s="423"/>
      <c r="X32" s="423"/>
      <c r="Y32" s="358">
        <f>SUM(E32:X32)</f>
        <v>0</v>
      </c>
    </row>
    <row r="33" spans="1:25" ht="18" customHeight="1" x14ac:dyDescent="0.2">
      <c r="A33" s="356"/>
      <c r="B33" s="360" t="str">
        <f>'A.6.CRON_INV'!B65</f>
        <v>Imobilizado/ Intangível - 18 anos</v>
      </c>
      <c r="C33" s="182"/>
      <c r="D33" s="357">
        <f>'A.7.DEPR_AMORT'!C11</f>
        <v>18</v>
      </c>
      <c r="E33" s="272"/>
      <c r="F33" s="272"/>
      <c r="G33" s="423"/>
      <c r="H33" s="423"/>
      <c r="I33" s="423"/>
      <c r="J33" s="423"/>
      <c r="K33" s="423"/>
      <c r="L33" s="423"/>
      <c r="M33" s="423"/>
      <c r="N33" s="423"/>
      <c r="O33" s="469"/>
      <c r="P33" s="423"/>
      <c r="Q33" s="423"/>
      <c r="R33" s="423"/>
      <c r="S33" s="423"/>
      <c r="T33" s="423"/>
      <c r="U33" s="423"/>
      <c r="V33" s="423"/>
      <c r="W33" s="423"/>
      <c r="X33" s="423"/>
      <c r="Y33" s="358">
        <f>SUM(E33:X33)</f>
        <v>0</v>
      </c>
    </row>
    <row r="34" spans="1:25" ht="18" customHeight="1" x14ac:dyDescent="0.2">
      <c r="A34" s="356"/>
      <c r="B34" s="360" t="str">
        <f>'A.6.CRON_INV'!B66</f>
        <v>Imobilizado/ Intangível - 20 anos</v>
      </c>
      <c r="C34" s="182"/>
      <c r="D34" s="357">
        <f>'A.7.DEPR_AMORT'!C12</f>
        <v>20</v>
      </c>
      <c r="E34" s="272"/>
      <c r="F34" s="272"/>
      <c r="G34" s="423"/>
      <c r="H34" s="423"/>
      <c r="I34" s="423"/>
      <c r="J34" s="423"/>
      <c r="K34" s="423"/>
      <c r="L34" s="423"/>
      <c r="M34" s="423"/>
      <c r="N34" s="423"/>
      <c r="O34" s="469"/>
      <c r="P34" s="423"/>
      <c r="Q34" s="423"/>
      <c r="R34" s="423"/>
      <c r="S34" s="423"/>
      <c r="T34" s="423"/>
      <c r="U34" s="423"/>
      <c r="V34" s="423"/>
      <c r="W34" s="423"/>
      <c r="X34" s="423"/>
      <c r="Y34" s="358">
        <f>SUM(E34:X34)</f>
        <v>0</v>
      </c>
    </row>
    <row r="35" spans="1:25" x14ac:dyDescent="0.2">
      <c r="A35" s="538"/>
      <c r="B35" s="539"/>
      <c r="C35" s="540"/>
      <c r="D35" s="541"/>
      <c r="E35" s="542"/>
      <c r="F35" s="542"/>
      <c r="G35" s="542"/>
      <c r="H35" s="542"/>
      <c r="I35" s="542"/>
      <c r="J35" s="542"/>
      <c r="K35" s="542"/>
      <c r="L35" s="542"/>
      <c r="M35" s="542"/>
      <c r="N35" s="542"/>
      <c r="O35" s="543"/>
      <c r="P35" s="542"/>
      <c r="Q35" s="542"/>
      <c r="R35" s="542"/>
      <c r="S35" s="542"/>
      <c r="T35" s="542"/>
      <c r="U35" s="542"/>
      <c r="V35" s="542"/>
      <c r="W35" s="542"/>
      <c r="X35" s="542"/>
      <c r="Y35" s="542"/>
    </row>
    <row r="36" spans="1:25" x14ac:dyDescent="0.2">
      <c r="A36" s="375"/>
      <c r="B36" s="392"/>
      <c r="C36" s="181"/>
      <c r="D36" s="46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</row>
    <row r="37" spans="1:25" x14ac:dyDescent="0.2">
      <c r="C37" s="151" t="s">
        <v>113</v>
      </c>
      <c r="E37" s="168" t="str">
        <f>IF(ROUND(E22-E29,2)=0,"ok","erro")</f>
        <v>ok</v>
      </c>
      <c r="F37" s="168" t="str">
        <f>IF(ROUND(F22-F29,2)=0,"ok","erro")</f>
        <v>ok</v>
      </c>
      <c r="G37" s="168" t="str">
        <f t="shared" ref="G37:Y37" si="5">IF(ROUND(G22-G29,2)=0,"ok","erro")</f>
        <v>ok</v>
      </c>
      <c r="H37" s="168" t="str">
        <f t="shared" si="5"/>
        <v>ok</v>
      </c>
      <c r="I37" s="168" t="str">
        <f t="shared" si="5"/>
        <v>ok</v>
      </c>
      <c r="J37" s="168" t="str">
        <f t="shared" si="5"/>
        <v>ok</v>
      </c>
      <c r="K37" s="168" t="str">
        <f t="shared" si="5"/>
        <v>ok</v>
      </c>
      <c r="L37" s="168" t="str">
        <f t="shared" si="5"/>
        <v>ok</v>
      </c>
      <c r="M37" s="168" t="str">
        <f t="shared" si="5"/>
        <v>ok</v>
      </c>
      <c r="N37" s="168" t="str">
        <f t="shared" si="5"/>
        <v>ok</v>
      </c>
      <c r="O37" s="168" t="str">
        <f t="shared" si="5"/>
        <v>ok</v>
      </c>
      <c r="P37" s="168" t="str">
        <f t="shared" si="5"/>
        <v>ok</v>
      </c>
      <c r="Q37" s="168" t="str">
        <f t="shared" si="5"/>
        <v>ok</v>
      </c>
      <c r="R37" s="168" t="str">
        <f t="shared" si="5"/>
        <v>ok</v>
      </c>
      <c r="S37" s="168" t="str">
        <f t="shared" si="5"/>
        <v>ok</v>
      </c>
      <c r="T37" s="168" t="str">
        <f t="shared" si="5"/>
        <v>ok</v>
      </c>
      <c r="U37" s="168" t="str">
        <f t="shared" si="5"/>
        <v>ok</v>
      </c>
      <c r="V37" s="168" t="str">
        <f t="shared" si="5"/>
        <v>ok</v>
      </c>
      <c r="W37" s="168" t="str">
        <f t="shared" si="5"/>
        <v>ok</v>
      </c>
      <c r="X37" s="168" t="str">
        <f t="shared" si="5"/>
        <v>ok</v>
      </c>
      <c r="Y37" s="168" t="str">
        <f t="shared" si="5"/>
        <v>ok</v>
      </c>
    </row>
  </sheetData>
  <sheetProtection algorithmName="SHA-512" hashValue="C7mQ78wmNZV3bVwcGO+rlfp2SW2Z6ieOeJbuCLf2vTjO6uI2WCJwXUF3RK+19bLB9DKT/xztg2tFe8BEzaTq6g==" saltValue="hdTG4ISB16h+TP9XZnB/AQ==" spinCount="100000" sheet="1" formatCells="0" formatColumns="0" formatRows="0"/>
  <mergeCells count="1">
    <mergeCell ref="B21:D21"/>
  </mergeCells>
  <phoneticPr fontId="0" type="noConversion"/>
  <dataValidations disablePrompts="1" count="2">
    <dataValidation type="decimal" operator="greaterThanOrEqual" allowBlank="1" showInputMessage="1" showErrorMessage="1" errorTitle="Entrada de dados" error="Entrada de dados números positivos" sqref="E15:F19 E8:F12">
      <formula1>0</formula1>
    </dataValidation>
    <dataValidation allowBlank="1" showInputMessage="1" showErrorMessage="1" errorTitle="Entrada de dados" error="Entrada de dados números positivos" sqref="E30:F34"/>
  </dataValidations>
  <pageMargins left="0.59055118110236227" right="0.39370078740157483" top="1.1811023622047245" bottom="0.39370078740157483" header="0.59055118110236227" footer="0.39370078740157483"/>
  <pageSetup paperSize="5048" scale="72" orientation="landscape" r:id="rId1"/>
  <headerFooter alignWithMargins="0">
    <oddHeader>&amp;L&amp;G</oddHeader>
  </headerFooter>
  <colBreaks count="1" manualBreakCount="1">
    <brk id="1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showGridLines="0" zoomScale="110" zoomScaleNormal="110" workbookViewId="0"/>
  </sheetViews>
  <sheetFormatPr defaultColWidth="9.140625" defaultRowHeight="12.75" x14ac:dyDescent="0.2"/>
  <cols>
    <col min="1" max="1" width="1.7109375" style="150" customWidth="1"/>
    <col min="2" max="2" width="17.85546875" style="150" customWidth="1"/>
    <col min="3" max="3" width="32.42578125" style="151" customWidth="1"/>
    <col min="4" max="4" width="12" style="151" customWidth="1"/>
    <col min="5" max="25" width="13" style="151" customWidth="1"/>
    <col min="26" max="26" width="3.42578125" style="151" customWidth="1"/>
    <col min="27" max="32" width="9.7109375" style="151" customWidth="1"/>
    <col min="33" max="16384" width="9.140625" style="151"/>
  </cols>
  <sheetData>
    <row r="1" spans="1:45" ht="12.75" customHeight="1" x14ac:dyDescent="0.2"/>
    <row r="2" spans="1:45" x14ac:dyDescent="0.2">
      <c r="A2" s="352" t="s">
        <v>241</v>
      </c>
    </row>
    <row r="3" spans="1:45" s="369" customFormat="1" ht="15" customHeight="1" x14ac:dyDescent="0.2">
      <c r="A3" s="617" t="s">
        <v>242</v>
      </c>
    </row>
    <row r="4" spans="1:45" ht="15" customHeight="1" x14ac:dyDescent="0.2">
      <c r="B4" s="352"/>
      <c r="C4" s="370"/>
      <c r="D4" s="370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</row>
    <row r="5" spans="1:45" x14ac:dyDescent="0.2">
      <c r="A5" s="351" t="s">
        <v>200</v>
      </c>
      <c r="B5" s="352"/>
      <c r="C5" s="353"/>
      <c r="D5" s="353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</row>
    <row r="6" spans="1:45" ht="21.75" customHeight="1" x14ac:dyDescent="0.2">
      <c r="A6" s="355"/>
      <c r="B6" s="158"/>
      <c r="C6" s="159"/>
      <c r="D6" s="548" t="s">
        <v>92</v>
      </c>
      <c r="E6" s="161">
        <v>1</v>
      </c>
      <c r="F6" s="161">
        <f>E6+1</f>
        <v>2</v>
      </c>
      <c r="G6" s="161">
        <f t="shared" ref="G6:X6" si="0">F6+1</f>
        <v>3</v>
      </c>
      <c r="H6" s="161">
        <f t="shared" si="0"/>
        <v>4</v>
      </c>
      <c r="I6" s="161">
        <f t="shared" si="0"/>
        <v>5</v>
      </c>
      <c r="J6" s="161">
        <f t="shared" si="0"/>
        <v>6</v>
      </c>
      <c r="K6" s="161">
        <f t="shared" si="0"/>
        <v>7</v>
      </c>
      <c r="L6" s="161">
        <f t="shared" si="0"/>
        <v>8</v>
      </c>
      <c r="M6" s="161">
        <f t="shared" si="0"/>
        <v>9</v>
      </c>
      <c r="N6" s="161">
        <f t="shared" si="0"/>
        <v>10</v>
      </c>
      <c r="O6" s="161">
        <f t="shared" si="0"/>
        <v>11</v>
      </c>
      <c r="P6" s="161">
        <f t="shared" si="0"/>
        <v>12</v>
      </c>
      <c r="Q6" s="161">
        <f t="shared" si="0"/>
        <v>13</v>
      </c>
      <c r="R6" s="161">
        <f t="shared" si="0"/>
        <v>14</v>
      </c>
      <c r="S6" s="161">
        <f t="shared" si="0"/>
        <v>15</v>
      </c>
      <c r="T6" s="161">
        <f t="shared" si="0"/>
        <v>16</v>
      </c>
      <c r="U6" s="161">
        <f t="shared" si="0"/>
        <v>17</v>
      </c>
      <c r="V6" s="161">
        <f t="shared" si="0"/>
        <v>18</v>
      </c>
      <c r="W6" s="161">
        <f t="shared" si="0"/>
        <v>19</v>
      </c>
      <c r="X6" s="161">
        <f t="shared" si="0"/>
        <v>20</v>
      </c>
      <c r="Y6" s="161" t="s">
        <v>2</v>
      </c>
    </row>
    <row r="7" spans="1:45" ht="6" customHeight="1" x14ac:dyDescent="0.2">
      <c r="A7" s="371"/>
      <c r="B7" s="359"/>
      <c r="C7" s="372"/>
      <c r="D7" s="373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</row>
    <row r="8" spans="1:45" x14ac:dyDescent="0.2">
      <c r="A8" s="549"/>
      <c r="B8" s="375" t="s">
        <v>255</v>
      </c>
      <c r="C8" s="374"/>
      <c r="D8" s="310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</row>
    <row r="9" spans="1:45" x14ac:dyDescent="0.2">
      <c r="A9" s="356"/>
      <c r="B9" s="375" t="s">
        <v>154</v>
      </c>
      <c r="C9" s="374"/>
      <c r="D9" s="310"/>
      <c r="E9" s="452">
        <f t="shared" ref="E9:Y9" si="1">SUM(E10:E14)</f>
        <v>0</v>
      </c>
      <c r="F9" s="452">
        <f t="shared" si="1"/>
        <v>0</v>
      </c>
      <c r="G9" s="452">
        <f t="shared" si="1"/>
        <v>0</v>
      </c>
      <c r="H9" s="452">
        <f t="shared" si="1"/>
        <v>0</v>
      </c>
      <c r="I9" s="452">
        <f t="shared" si="1"/>
        <v>0</v>
      </c>
      <c r="J9" s="452">
        <f t="shared" si="1"/>
        <v>0</v>
      </c>
      <c r="K9" s="452">
        <f t="shared" si="1"/>
        <v>0</v>
      </c>
      <c r="L9" s="452">
        <f t="shared" si="1"/>
        <v>0</v>
      </c>
      <c r="M9" s="452">
        <f t="shared" si="1"/>
        <v>0</v>
      </c>
      <c r="N9" s="452">
        <f t="shared" si="1"/>
        <v>0</v>
      </c>
      <c r="O9" s="452">
        <f t="shared" si="1"/>
        <v>0</v>
      </c>
      <c r="P9" s="452">
        <f t="shared" si="1"/>
        <v>0</v>
      </c>
      <c r="Q9" s="452">
        <f t="shared" si="1"/>
        <v>0</v>
      </c>
      <c r="R9" s="452">
        <f t="shared" si="1"/>
        <v>0</v>
      </c>
      <c r="S9" s="452">
        <f t="shared" si="1"/>
        <v>0</v>
      </c>
      <c r="T9" s="452">
        <f t="shared" si="1"/>
        <v>0</v>
      </c>
      <c r="U9" s="452">
        <f t="shared" si="1"/>
        <v>0</v>
      </c>
      <c r="V9" s="452">
        <f t="shared" si="1"/>
        <v>0</v>
      </c>
      <c r="W9" s="452">
        <f t="shared" si="1"/>
        <v>0</v>
      </c>
      <c r="X9" s="452">
        <f t="shared" si="1"/>
        <v>0</v>
      </c>
      <c r="Y9" s="452">
        <f t="shared" si="1"/>
        <v>0</v>
      </c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</row>
    <row r="10" spans="1:45" x14ac:dyDescent="0.2">
      <c r="A10" s="356"/>
      <c r="B10" s="377" t="s">
        <v>170</v>
      </c>
      <c r="C10" s="374"/>
      <c r="D10" s="309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358">
        <f t="shared" ref="Y10:Y14" si="2">SUM(E10:X10)</f>
        <v>0</v>
      </c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</row>
    <row r="11" spans="1:45" x14ac:dyDescent="0.2">
      <c r="A11" s="356"/>
      <c r="B11" s="486" t="s">
        <v>132</v>
      </c>
      <c r="C11" s="374"/>
      <c r="D11" s="309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358">
        <f t="shared" si="2"/>
        <v>0</v>
      </c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</row>
    <row r="12" spans="1:45" x14ac:dyDescent="0.2">
      <c r="A12" s="356"/>
      <c r="B12" s="486" t="s">
        <v>133</v>
      </c>
      <c r="C12" s="374"/>
      <c r="D12" s="309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358">
        <f t="shared" si="2"/>
        <v>0</v>
      </c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</row>
    <row r="13" spans="1:45" x14ac:dyDescent="0.2">
      <c r="A13" s="356"/>
      <c r="B13" s="377" t="s">
        <v>153</v>
      </c>
      <c r="C13" s="374"/>
      <c r="D13" s="309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358">
        <f t="shared" si="2"/>
        <v>0</v>
      </c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</row>
    <row r="14" spans="1:45" x14ac:dyDescent="0.2">
      <c r="A14" s="356"/>
      <c r="B14" s="377" t="s">
        <v>156</v>
      </c>
      <c r="C14" s="374"/>
      <c r="D14" s="309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358">
        <f t="shared" si="2"/>
        <v>0</v>
      </c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</row>
    <row r="15" spans="1:45" ht="6" customHeight="1" x14ac:dyDescent="0.2">
      <c r="A15" s="356"/>
      <c r="B15" s="377"/>
      <c r="C15" s="374"/>
      <c r="D15" s="310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</row>
    <row r="16" spans="1:45" x14ac:dyDescent="0.2">
      <c r="A16" s="356"/>
      <c r="B16" s="375" t="s">
        <v>81</v>
      </c>
      <c r="C16" s="375"/>
      <c r="D16" s="311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550">
        <f>SUM(E16:X16)</f>
        <v>0</v>
      </c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</row>
    <row r="17" spans="1:45" x14ac:dyDescent="0.2">
      <c r="A17" s="356"/>
      <c r="B17" s="375" t="s">
        <v>79</v>
      </c>
      <c r="C17" s="375"/>
      <c r="D17" s="311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550">
        <f>SUM(E17:X17)</f>
        <v>0</v>
      </c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</row>
    <row r="18" spans="1:45" ht="6" customHeight="1" x14ac:dyDescent="0.2">
      <c r="A18" s="356"/>
      <c r="B18" s="375"/>
      <c r="C18" s="375"/>
      <c r="D18" s="312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317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</row>
    <row r="19" spans="1:45" x14ac:dyDescent="0.2">
      <c r="A19" s="356"/>
      <c r="B19" s="375" t="s">
        <v>155</v>
      </c>
      <c r="C19" s="375"/>
      <c r="D19" s="312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550">
        <f>SUM(E19:X19)</f>
        <v>0</v>
      </c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</row>
    <row r="20" spans="1:45" x14ac:dyDescent="0.2">
      <c r="A20" s="356"/>
      <c r="B20" s="375" t="s">
        <v>157</v>
      </c>
      <c r="C20" s="375"/>
      <c r="D20" s="312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4"/>
      <c r="Q20" s="454"/>
      <c r="R20" s="454"/>
      <c r="S20" s="454"/>
      <c r="T20" s="454"/>
      <c r="U20" s="454"/>
      <c r="V20" s="454"/>
      <c r="W20" s="454"/>
      <c r="X20" s="454"/>
      <c r="Y20" s="550">
        <f>SUM(E20:X20)</f>
        <v>0</v>
      </c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</row>
    <row r="21" spans="1:45" ht="6" customHeight="1" x14ac:dyDescent="0.2">
      <c r="A21" s="356"/>
      <c r="B21" s="375"/>
      <c r="C21" s="375"/>
      <c r="D21" s="312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455"/>
      <c r="R21" s="455"/>
      <c r="S21" s="455"/>
      <c r="T21" s="455"/>
      <c r="U21" s="455"/>
      <c r="V21" s="455"/>
      <c r="W21" s="455"/>
      <c r="X21" s="455"/>
      <c r="Y21" s="317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</row>
    <row r="22" spans="1:45" x14ac:dyDescent="0.2">
      <c r="A22" s="356"/>
      <c r="B22" s="375" t="s">
        <v>168</v>
      </c>
      <c r="C22" s="375"/>
      <c r="D22" s="309"/>
      <c r="E22" s="456">
        <v>602.5</v>
      </c>
      <c r="F22" s="456">
        <v>0</v>
      </c>
      <c r="G22" s="456">
        <v>0</v>
      </c>
      <c r="H22" s="456">
        <v>0</v>
      </c>
      <c r="I22" s="456">
        <v>0</v>
      </c>
      <c r="J22" s="456">
        <v>0</v>
      </c>
      <c r="K22" s="456">
        <v>0</v>
      </c>
      <c r="L22" s="456">
        <v>0</v>
      </c>
      <c r="M22" s="456">
        <v>0</v>
      </c>
      <c r="N22" s="456">
        <v>0</v>
      </c>
      <c r="O22" s="456">
        <v>0</v>
      </c>
      <c r="P22" s="456">
        <v>0</v>
      </c>
      <c r="Q22" s="456">
        <v>0</v>
      </c>
      <c r="R22" s="456">
        <v>0</v>
      </c>
      <c r="S22" s="456">
        <v>0</v>
      </c>
      <c r="T22" s="456">
        <v>0</v>
      </c>
      <c r="U22" s="456">
        <v>0</v>
      </c>
      <c r="V22" s="456">
        <v>0</v>
      </c>
      <c r="W22" s="456">
        <v>0</v>
      </c>
      <c r="X22" s="456">
        <v>0</v>
      </c>
      <c r="Y22" s="550">
        <f>SUM(E22:X22)</f>
        <v>602.5</v>
      </c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</row>
    <row r="23" spans="1:45" x14ac:dyDescent="0.2">
      <c r="A23" s="356"/>
      <c r="B23" s="375" t="s">
        <v>167</v>
      </c>
      <c r="C23" s="375"/>
      <c r="D23" s="309"/>
      <c r="E23" s="456">
        <v>3170.4355700000001</v>
      </c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550">
        <f>SUM(E23:X23)</f>
        <v>3170.4355700000001</v>
      </c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</row>
    <row r="24" spans="1:45" ht="6" customHeight="1" x14ac:dyDescent="0.2">
      <c r="A24" s="538"/>
      <c r="B24" s="378"/>
      <c r="C24" s="378"/>
      <c r="D24" s="379"/>
      <c r="E24" s="457"/>
      <c r="F24" s="457"/>
      <c r="G24" s="457"/>
      <c r="H24" s="457"/>
      <c r="I24" s="457"/>
      <c r="J24" s="457"/>
      <c r="K24" s="457"/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  <c r="X24" s="457"/>
      <c r="Y24" s="551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</row>
    <row r="25" spans="1:45" ht="6" customHeight="1" x14ac:dyDescent="0.2">
      <c r="A25" s="356"/>
      <c r="B25" s="239"/>
      <c r="C25" s="373"/>
      <c r="D25" s="380"/>
      <c r="E25" s="444"/>
      <c r="F25" s="444"/>
      <c r="G25" s="444"/>
      <c r="H25" s="444"/>
      <c r="I25" s="444"/>
      <c r="J25" s="444"/>
      <c r="K25" s="444"/>
      <c r="L25" s="444"/>
      <c r="M25" s="444"/>
      <c r="N25" s="444"/>
      <c r="O25" s="444"/>
      <c r="P25" s="444"/>
      <c r="Q25" s="444"/>
      <c r="R25" s="444"/>
      <c r="S25" s="444"/>
      <c r="T25" s="444"/>
      <c r="U25" s="444"/>
      <c r="V25" s="444"/>
      <c r="W25" s="444"/>
      <c r="X25" s="444"/>
      <c r="Y25" s="552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</row>
    <row r="26" spans="1:45" x14ac:dyDescent="0.2">
      <c r="A26" s="549"/>
      <c r="B26" s="239" t="s">
        <v>256</v>
      </c>
      <c r="C26" s="374"/>
      <c r="D26" s="310"/>
      <c r="E26" s="444"/>
      <c r="F26" s="444"/>
      <c r="G26" s="444"/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552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</row>
    <row r="27" spans="1:45" x14ac:dyDescent="0.2">
      <c r="A27" s="356"/>
      <c r="B27" s="375" t="s">
        <v>154</v>
      </c>
      <c r="C27" s="374"/>
      <c r="D27" s="310"/>
      <c r="E27" s="445">
        <f t="shared" ref="E27:Y27" si="3">SUM(E28:E32)</f>
        <v>0</v>
      </c>
      <c r="F27" s="445">
        <f t="shared" si="3"/>
        <v>0</v>
      </c>
      <c r="G27" s="445">
        <f t="shared" si="3"/>
        <v>0</v>
      </c>
      <c r="H27" s="445">
        <f t="shared" si="3"/>
        <v>0</v>
      </c>
      <c r="I27" s="445">
        <f t="shared" si="3"/>
        <v>0</v>
      </c>
      <c r="J27" s="445">
        <f t="shared" si="3"/>
        <v>0</v>
      </c>
      <c r="K27" s="445">
        <f t="shared" si="3"/>
        <v>0</v>
      </c>
      <c r="L27" s="445">
        <f t="shared" si="3"/>
        <v>0</v>
      </c>
      <c r="M27" s="445">
        <f t="shared" si="3"/>
        <v>0</v>
      </c>
      <c r="N27" s="445">
        <f t="shared" si="3"/>
        <v>0</v>
      </c>
      <c r="O27" s="445">
        <f t="shared" si="3"/>
        <v>0</v>
      </c>
      <c r="P27" s="445">
        <f t="shared" si="3"/>
        <v>0</v>
      </c>
      <c r="Q27" s="445">
        <f t="shared" si="3"/>
        <v>0</v>
      </c>
      <c r="R27" s="445">
        <f t="shared" si="3"/>
        <v>0</v>
      </c>
      <c r="S27" s="445">
        <f t="shared" si="3"/>
        <v>0</v>
      </c>
      <c r="T27" s="445">
        <f t="shared" si="3"/>
        <v>0</v>
      </c>
      <c r="U27" s="445">
        <f t="shared" si="3"/>
        <v>0</v>
      </c>
      <c r="V27" s="445">
        <f t="shared" si="3"/>
        <v>0</v>
      </c>
      <c r="W27" s="445">
        <f t="shared" si="3"/>
        <v>0</v>
      </c>
      <c r="X27" s="445">
        <f t="shared" si="3"/>
        <v>0</v>
      </c>
      <c r="Y27" s="445">
        <f t="shared" si="3"/>
        <v>0</v>
      </c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</row>
    <row r="28" spans="1:45" x14ac:dyDescent="0.2">
      <c r="A28" s="356"/>
      <c r="B28" s="377" t="str">
        <f>B10</f>
        <v>Projetos</v>
      </c>
      <c r="C28" s="374"/>
      <c r="D28" s="381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552">
        <f t="shared" ref="Y28:Y32" si="4">SUM(E28:X28)</f>
        <v>0</v>
      </c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</row>
    <row r="29" spans="1:45" x14ac:dyDescent="0.2">
      <c r="A29" s="356"/>
      <c r="B29" s="377" t="str">
        <f>B11</f>
        <v>Serviços Preliminares</v>
      </c>
      <c r="C29" s="374"/>
      <c r="D29" s="381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552">
        <f t="shared" si="4"/>
        <v>0</v>
      </c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</row>
    <row r="30" spans="1:45" x14ac:dyDescent="0.2">
      <c r="A30" s="356"/>
      <c r="B30" s="377" t="str">
        <f>B12</f>
        <v>Obras Civis</v>
      </c>
      <c r="C30" s="374"/>
      <c r="D30" s="381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552">
        <f t="shared" si="4"/>
        <v>0</v>
      </c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</row>
    <row r="31" spans="1:45" x14ac:dyDescent="0.2">
      <c r="A31" s="356"/>
      <c r="B31" s="377" t="str">
        <f>B13</f>
        <v>Desapropriação</v>
      </c>
      <c r="C31" s="374"/>
      <c r="D31" s="381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552">
        <f t="shared" si="4"/>
        <v>0</v>
      </c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</row>
    <row r="32" spans="1:45" x14ac:dyDescent="0.2">
      <c r="A32" s="356"/>
      <c r="B32" s="377" t="str">
        <f>B14</f>
        <v>Outros investimentos</v>
      </c>
      <c r="C32" s="374"/>
      <c r="D32" s="381"/>
      <c r="E32" s="447"/>
      <c r="F32" s="447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552">
        <f t="shared" si="4"/>
        <v>0</v>
      </c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</row>
    <row r="33" spans="1:45" ht="6" customHeight="1" x14ac:dyDescent="0.2">
      <c r="A33" s="356"/>
      <c r="B33" s="377"/>
      <c r="C33" s="374"/>
      <c r="D33" s="310"/>
      <c r="E33" s="444"/>
      <c r="F33" s="444"/>
      <c r="G33" s="444"/>
      <c r="H33" s="444"/>
      <c r="I33" s="444"/>
      <c r="J33" s="444"/>
      <c r="K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552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</row>
    <row r="34" spans="1:45" x14ac:dyDescent="0.2">
      <c r="A34" s="356"/>
      <c r="B34" s="375" t="str">
        <f>B16</f>
        <v xml:space="preserve">SISTEMAS </v>
      </c>
      <c r="C34" s="375"/>
      <c r="D34" s="382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553">
        <f>SUM(E34:X34)</f>
        <v>0</v>
      </c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</row>
    <row r="35" spans="1:45" x14ac:dyDescent="0.2">
      <c r="A35" s="356"/>
      <c r="B35" s="375" t="str">
        <f>B17</f>
        <v>MATERIAL RODANTE</v>
      </c>
      <c r="C35" s="375"/>
      <c r="D35" s="383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553">
        <f>SUM(E35:X35)</f>
        <v>0</v>
      </c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</row>
    <row r="36" spans="1:45" ht="6" customHeight="1" x14ac:dyDescent="0.2">
      <c r="A36" s="356"/>
      <c r="B36" s="374"/>
      <c r="C36" s="374"/>
      <c r="D36" s="38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4"/>
      <c r="S36" s="444"/>
      <c r="T36" s="444"/>
      <c r="U36" s="444"/>
      <c r="V36" s="444"/>
      <c r="W36" s="444"/>
      <c r="X36" s="444"/>
      <c r="Y36" s="552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</row>
    <row r="37" spans="1:45" x14ac:dyDescent="0.2">
      <c r="A37" s="356"/>
      <c r="B37" s="375" t="str">
        <f>B19</f>
        <v>INVESTIMENTOS ADMINISTRATIVOS E RECORRENTES</v>
      </c>
      <c r="C37" s="375"/>
      <c r="D37" s="383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553">
        <f>SUM(E37:X37)</f>
        <v>0</v>
      </c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</row>
    <row r="38" spans="1:45" x14ac:dyDescent="0.2">
      <c r="A38" s="356"/>
      <c r="B38" s="375" t="str">
        <f>B20</f>
        <v>OUTROS INVESTIMENTOS</v>
      </c>
      <c r="C38" s="375"/>
      <c r="D38" s="383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49"/>
      <c r="Y38" s="552">
        <f>SUM(E38:X38)</f>
        <v>0</v>
      </c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</row>
    <row r="39" spans="1:45" ht="6" customHeight="1" x14ac:dyDescent="0.2">
      <c r="A39" s="538"/>
      <c r="B39" s="378"/>
      <c r="C39" s="378"/>
      <c r="D39" s="379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554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</row>
    <row r="40" spans="1:45" ht="6" customHeight="1" x14ac:dyDescent="0.2">
      <c r="A40" s="356"/>
      <c r="B40" s="377"/>
      <c r="C40" s="374"/>
      <c r="D40" s="310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552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</row>
    <row r="41" spans="1:45" x14ac:dyDescent="0.2">
      <c r="A41" s="356"/>
      <c r="B41" s="375" t="s">
        <v>257</v>
      </c>
      <c r="C41" s="374"/>
      <c r="D41" s="310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4"/>
      <c r="X41" s="444"/>
      <c r="Y41" s="552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</row>
    <row r="42" spans="1:45" x14ac:dyDescent="0.2">
      <c r="A42" s="356"/>
      <c r="B42" s="375" t="s">
        <v>154</v>
      </c>
      <c r="C42" s="374"/>
      <c r="D42" s="310"/>
      <c r="E42" s="445">
        <f t="shared" ref="E42:Y42" si="5">SUM(E43:E47)</f>
        <v>0</v>
      </c>
      <c r="F42" s="445">
        <f t="shared" si="5"/>
        <v>0</v>
      </c>
      <c r="G42" s="445">
        <f t="shared" si="5"/>
        <v>0</v>
      </c>
      <c r="H42" s="445">
        <f t="shared" si="5"/>
        <v>0</v>
      </c>
      <c r="I42" s="445">
        <f t="shared" si="5"/>
        <v>0</v>
      </c>
      <c r="J42" s="445">
        <f t="shared" si="5"/>
        <v>0</v>
      </c>
      <c r="K42" s="445">
        <f t="shared" si="5"/>
        <v>0</v>
      </c>
      <c r="L42" s="445">
        <f t="shared" si="5"/>
        <v>0</v>
      </c>
      <c r="M42" s="445">
        <f t="shared" si="5"/>
        <v>0</v>
      </c>
      <c r="N42" s="445">
        <f t="shared" si="5"/>
        <v>0</v>
      </c>
      <c r="O42" s="445">
        <f t="shared" si="5"/>
        <v>0</v>
      </c>
      <c r="P42" s="445">
        <f t="shared" si="5"/>
        <v>0</v>
      </c>
      <c r="Q42" s="445">
        <f t="shared" si="5"/>
        <v>0</v>
      </c>
      <c r="R42" s="445">
        <f t="shared" si="5"/>
        <v>0</v>
      </c>
      <c r="S42" s="445">
        <f t="shared" si="5"/>
        <v>0</v>
      </c>
      <c r="T42" s="445">
        <f t="shared" si="5"/>
        <v>0</v>
      </c>
      <c r="U42" s="445">
        <f t="shared" si="5"/>
        <v>0</v>
      </c>
      <c r="V42" s="445">
        <f t="shared" si="5"/>
        <v>0</v>
      </c>
      <c r="W42" s="445">
        <f t="shared" si="5"/>
        <v>0</v>
      </c>
      <c r="X42" s="445">
        <f t="shared" si="5"/>
        <v>0</v>
      </c>
      <c r="Y42" s="445">
        <f t="shared" si="5"/>
        <v>0</v>
      </c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</row>
    <row r="43" spans="1:45" x14ac:dyDescent="0.2">
      <c r="A43" s="356"/>
      <c r="B43" s="377" t="str">
        <f>B10</f>
        <v>Projetos</v>
      </c>
      <c r="C43" s="374"/>
      <c r="D43" s="381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552">
        <f t="shared" ref="Y43:Y47" si="6">SUM(E43:X43)</f>
        <v>0</v>
      </c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</row>
    <row r="44" spans="1:45" x14ac:dyDescent="0.2">
      <c r="A44" s="356"/>
      <c r="B44" s="377" t="str">
        <f>B11</f>
        <v>Serviços Preliminares</v>
      </c>
      <c r="C44" s="374"/>
      <c r="D44" s="381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552">
        <f t="shared" si="6"/>
        <v>0</v>
      </c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</row>
    <row r="45" spans="1:45" x14ac:dyDescent="0.2">
      <c r="A45" s="356"/>
      <c r="B45" s="377" t="str">
        <f>B12</f>
        <v>Obras Civis</v>
      </c>
      <c r="C45" s="374"/>
      <c r="D45" s="381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552">
        <f t="shared" si="6"/>
        <v>0</v>
      </c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</row>
    <row r="46" spans="1:45" x14ac:dyDescent="0.2">
      <c r="A46" s="356"/>
      <c r="B46" s="377" t="str">
        <f>B13</f>
        <v>Desapropriação</v>
      </c>
      <c r="C46" s="374"/>
      <c r="D46" s="381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552">
        <f t="shared" si="6"/>
        <v>0</v>
      </c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</row>
    <row r="47" spans="1:45" x14ac:dyDescent="0.2">
      <c r="A47" s="356"/>
      <c r="B47" s="377" t="str">
        <f>B14</f>
        <v>Outros investimentos</v>
      </c>
      <c r="C47" s="374"/>
      <c r="D47" s="381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552">
        <f t="shared" si="6"/>
        <v>0</v>
      </c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</row>
    <row r="48" spans="1:45" ht="6" customHeight="1" x14ac:dyDescent="0.2">
      <c r="A48" s="356"/>
      <c r="B48" s="374"/>
      <c r="C48" s="374"/>
      <c r="D48" s="310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552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</row>
    <row r="49" spans="1:45" x14ac:dyDescent="0.2">
      <c r="A49" s="356"/>
      <c r="B49" s="375" t="str">
        <f>B16</f>
        <v xml:space="preserve">SISTEMAS </v>
      </c>
      <c r="C49" s="375"/>
      <c r="D49" s="382"/>
      <c r="E49" s="448"/>
      <c r="F49" s="448"/>
      <c r="G49" s="448"/>
      <c r="H49" s="448"/>
      <c r="I49" s="448"/>
      <c r="J49" s="448"/>
      <c r="K49" s="448"/>
      <c r="L49" s="448"/>
      <c r="M49" s="448"/>
      <c r="N49" s="448"/>
      <c r="O49" s="448"/>
      <c r="P49" s="448"/>
      <c r="Q49" s="448"/>
      <c r="R49" s="448"/>
      <c r="S49" s="448"/>
      <c r="T49" s="448"/>
      <c r="U49" s="448"/>
      <c r="V49" s="448"/>
      <c r="W49" s="448"/>
      <c r="X49" s="448"/>
      <c r="Y49" s="553">
        <f>SUM(E49:X49)</f>
        <v>0</v>
      </c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</row>
    <row r="50" spans="1:45" x14ac:dyDescent="0.2">
      <c r="A50" s="549"/>
      <c r="B50" s="375" t="str">
        <f>B17</f>
        <v>MATERIAL RODANTE</v>
      </c>
      <c r="C50" s="375"/>
      <c r="D50" s="383"/>
      <c r="E50" s="449"/>
      <c r="F50" s="449"/>
      <c r="G50" s="449"/>
      <c r="H50" s="449"/>
      <c r="I50" s="449"/>
      <c r="J50" s="449"/>
      <c r="K50" s="449"/>
      <c r="L50" s="449"/>
      <c r="M50" s="449"/>
      <c r="N50" s="449"/>
      <c r="O50" s="449"/>
      <c r="P50" s="449"/>
      <c r="Q50" s="449"/>
      <c r="R50" s="449"/>
      <c r="S50" s="449"/>
      <c r="T50" s="449"/>
      <c r="U50" s="449"/>
      <c r="V50" s="449"/>
      <c r="W50" s="449"/>
      <c r="X50" s="449"/>
      <c r="Y50" s="553">
        <f>SUM(E50:X50)</f>
        <v>0</v>
      </c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</row>
    <row r="51" spans="1:45" ht="6" customHeight="1" x14ac:dyDescent="0.2">
      <c r="A51" s="549"/>
      <c r="B51" s="374"/>
      <c r="C51" s="374"/>
      <c r="D51" s="384"/>
      <c r="E51" s="444"/>
      <c r="F51" s="444"/>
      <c r="G51" s="444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552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</row>
    <row r="52" spans="1:45" x14ac:dyDescent="0.2">
      <c r="A52" s="549"/>
      <c r="B52" s="375" t="s">
        <v>155</v>
      </c>
      <c r="C52" s="375"/>
      <c r="D52" s="383"/>
      <c r="E52" s="449"/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49"/>
      <c r="Q52" s="449"/>
      <c r="R52" s="449"/>
      <c r="S52" s="449"/>
      <c r="T52" s="449"/>
      <c r="U52" s="449"/>
      <c r="V52" s="449"/>
      <c r="W52" s="449"/>
      <c r="X52" s="449"/>
      <c r="Y52" s="553">
        <f>SUM(E52:X52)</f>
        <v>0</v>
      </c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</row>
    <row r="53" spans="1:45" x14ac:dyDescent="0.2">
      <c r="A53" s="549"/>
      <c r="B53" s="375" t="s">
        <v>157</v>
      </c>
      <c r="C53" s="375"/>
      <c r="D53" s="383"/>
      <c r="E53" s="449"/>
      <c r="F53" s="449"/>
      <c r="G53" s="449"/>
      <c r="H53" s="449"/>
      <c r="I53" s="449"/>
      <c r="J53" s="449"/>
      <c r="K53" s="449"/>
      <c r="L53" s="449"/>
      <c r="M53" s="449"/>
      <c r="N53" s="449"/>
      <c r="O53" s="449"/>
      <c r="P53" s="449"/>
      <c r="Q53" s="449"/>
      <c r="R53" s="449"/>
      <c r="S53" s="449"/>
      <c r="T53" s="449"/>
      <c r="U53" s="449"/>
      <c r="V53" s="449"/>
      <c r="W53" s="449"/>
      <c r="X53" s="449"/>
      <c r="Y53" s="553">
        <f>SUM(E53:X53)</f>
        <v>0</v>
      </c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</row>
    <row r="54" spans="1:45" x14ac:dyDescent="0.2">
      <c r="A54" s="555"/>
      <c r="B54" s="385"/>
      <c r="C54" s="385"/>
      <c r="D54" s="386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556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</row>
    <row r="55" spans="1:45" ht="18" customHeight="1" x14ac:dyDescent="0.2">
      <c r="A55" s="355"/>
      <c r="B55" s="557" t="s">
        <v>2</v>
      </c>
      <c r="C55" s="558"/>
      <c r="D55" s="558"/>
      <c r="E55" s="559">
        <f t="shared" ref="E55:Y55" si="7">E9+E16+E17+E19+E20+E22+E23+E27+E34+E35+E37+E38+E42+E49+E50+E52+E53</f>
        <v>3772.9355700000001</v>
      </c>
      <c r="F55" s="559">
        <f t="shared" si="7"/>
        <v>0</v>
      </c>
      <c r="G55" s="559">
        <f t="shared" si="7"/>
        <v>0</v>
      </c>
      <c r="H55" s="559">
        <f t="shared" si="7"/>
        <v>0</v>
      </c>
      <c r="I55" s="559">
        <f t="shared" si="7"/>
        <v>0</v>
      </c>
      <c r="J55" s="559">
        <f t="shared" si="7"/>
        <v>0</v>
      </c>
      <c r="K55" s="559">
        <f t="shared" si="7"/>
        <v>0</v>
      </c>
      <c r="L55" s="559">
        <f t="shared" si="7"/>
        <v>0</v>
      </c>
      <c r="M55" s="559">
        <f t="shared" si="7"/>
        <v>0</v>
      </c>
      <c r="N55" s="559">
        <f t="shared" si="7"/>
        <v>0</v>
      </c>
      <c r="O55" s="559">
        <f t="shared" si="7"/>
        <v>0</v>
      </c>
      <c r="P55" s="559">
        <f t="shared" si="7"/>
        <v>0</v>
      </c>
      <c r="Q55" s="559">
        <f t="shared" si="7"/>
        <v>0</v>
      </c>
      <c r="R55" s="559">
        <f t="shared" si="7"/>
        <v>0</v>
      </c>
      <c r="S55" s="559">
        <f t="shared" si="7"/>
        <v>0</v>
      </c>
      <c r="T55" s="559">
        <f t="shared" si="7"/>
        <v>0</v>
      </c>
      <c r="U55" s="559">
        <f t="shared" si="7"/>
        <v>0</v>
      </c>
      <c r="V55" s="559">
        <f t="shared" si="7"/>
        <v>0</v>
      </c>
      <c r="W55" s="559">
        <f t="shared" si="7"/>
        <v>0</v>
      </c>
      <c r="X55" s="559">
        <f t="shared" si="7"/>
        <v>0</v>
      </c>
      <c r="Y55" s="559">
        <f t="shared" si="7"/>
        <v>3772.9355700000001</v>
      </c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</row>
    <row r="56" spans="1:45" x14ac:dyDescent="0.2">
      <c r="A56" s="375"/>
      <c r="B56" s="375"/>
      <c r="C56" s="373"/>
      <c r="D56" s="373"/>
      <c r="E56" s="484"/>
      <c r="F56" s="484"/>
      <c r="G56" s="484"/>
      <c r="H56" s="485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</row>
    <row r="57" spans="1:45" ht="15.75" customHeight="1" x14ac:dyDescent="0.2">
      <c r="A57" s="352" t="s">
        <v>243</v>
      </c>
      <c r="B57" s="352"/>
      <c r="C57" s="354"/>
      <c r="D57" s="354"/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</row>
    <row r="58" spans="1:45" ht="15.75" customHeight="1" x14ac:dyDescent="0.2">
      <c r="A58" s="617" t="s">
        <v>244</v>
      </c>
      <c r="B58" s="352"/>
      <c r="C58" s="354"/>
      <c r="D58" s="354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</row>
    <row r="59" spans="1:45" ht="35.1" customHeight="1" x14ac:dyDescent="0.2">
      <c r="A59" s="560" t="s">
        <v>38</v>
      </c>
      <c r="B59" s="352"/>
      <c r="C59" s="353"/>
      <c r="D59" s="353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</row>
    <row r="60" spans="1:45" ht="24" customHeight="1" x14ac:dyDescent="0.2">
      <c r="A60" s="355"/>
      <c r="B60" s="158"/>
      <c r="C60" s="160"/>
      <c r="D60" s="368" t="s">
        <v>92</v>
      </c>
      <c r="E60" s="161">
        <v>1</v>
      </c>
      <c r="F60" s="161">
        <f>E60+1</f>
        <v>2</v>
      </c>
      <c r="G60" s="161">
        <f t="shared" ref="G60" si="8">F60+1</f>
        <v>3</v>
      </c>
      <c r="H60" s="161">
        <f t="shared" ref="H60" si="9">G60+1</f>
        <v>4</v>
      </c>
      <c r="I60" s="161">
        <f t="shared" ref="I60" si="10">H60+1</f>
        <v>5</v>
      </c>
      <c r="J60" s="161">
        <f t="shared" ref="J60" si="11">I60+1</f>
        <v>6</v>
      </c>
      <c r="K60" s="161">
        <f t="shared" ref="K60" si="12">J60+1</f>
        <v>7</v>
      </c>
      <c r="L60" s="161">
        <f t="shared" ref="L60" si="13">K60+1</f>
        <v>8</v>
      </c>
      <c r="M60" s="161">
        <f t="shared" ref="M60" si="14">L60+1</f>
        <v>9</v>
      </c>
      <c r="N60" s="161">
        <f t="shared" ref="N60" si="15">M60+1</f>
        <v>10</v>
      </c>
      <c r="O60" s="161">
        <f t="shared" ref="O60" si="16">N60+1</f>
        <v>11</v>
      </c>
      <c r="P60" s="161">
        <f t="shared" ref="P60" si="17">O60+1</f>
        <v>12</v>
      </c>
      <c r="Q60" s="161">
        <f t="shared" ref="Q60" si="18">P60+1</f>
        <v>13</v>
      </c>
      <c r="R60" s="161">
        <f t="shared" ref="R60" si="19">Q60+1</f>
        <v>14</v>
      </c>
      <c r="S60" s="161">
        <f t="shared" ref="S60" si="20">R60+1</f>
        <v>15</v>
      </c>
      <c r="T60" s="161">
        <f t="shared" ref="T60" si="21">S60+1</f>
        <v>16</v>
      </c>
      <c r="U60" s="161">
        <f t="shared" ref="U60" si="22">T60+1</f>
        <v>17</v>
      </c>
      <c r="V60" s="161">
        <f t="shared" ref="V60" si="23">U60+1</f>
        <v>18</v>
      </c>
      <c r="W60" s="161">
        <f t="shared" ref="W60" si="24">V60+1</f>
        <v>19</v>
      </c>
      <c r="X60" s="161">
        <f t="shared" ref="X60" si="25">W60+1</f>
        <v>20</v>
      </c>
      <c r="Y60" s="161" t="s">
        <v>2</v>
      </c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</row>
    <row r="61" spans="1:45" ht="18" customHeight="1" x14ac:dyDescent="0.2">
      <c r="A61" s="371"/>
      <c r="B61" s="388" t="s">
        <v>208</v>
      </c>
      <c r="C61" s="389"/>
      <c r="D61" s="390"/>
      <c r="E61" s="391"/>
      <c r="F61" s="391"/>
      <c r="G61" s="391"/>
      <c r="H61" s="391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8"/>
      <c r="AQ61" s="168"/>
      <c r="AR61" s="168"/>
      <c r="AS61" s="168"/>
    </row>
    <row r="62" spans="1:45" ht="18" customHeight="1" x14ac:dyDescent="0.2">
      <c r="A62" s="356"/>
      <c r="B62" s="392" t="str">
        <f>"Imobilizado/ Intangível - "&amp;TEXT(D62,"# ""anos""")</f>
        <v>Imobilizado/ Intangível - 5 anos</v>
      </c>
      <c r="C62" s="182"/>
      <c r="D62" s="357">
        <v>5</v>
      </c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376">
        <f>SUM(E62:X62)</f>
        <v>0</v>
      </c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</row>
    <row r="63" spans="1:45" ht="18" customHeight="1" x14ac:dyDescent="0.2">
      <c r="A63" s="356"/>
      <c r="B63" s="392" t="str">
        <f t="shared" ref="B63:B65" si="26">"Imobilizado/ Intangível - "&amp;TEXT(D63,"# ""anos""")</f>
        <v>Imobilizado/ Intangível - 10 anos</v>
      </c>
      <c r="C63" s="182"/>
      <c r="D63" s="357">
        <v>10</v>
      </c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376">
        <f>SUM(E63:X63)</f>
        <v>0</v>
      </c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</row>
    <row r="64" spans="1:45" ht="18" customHeight="1" x14ac:dyDescent="0.2">
      <c r="A64" s="356"/>
      <c r="B64" s="392" t="str">
        <f t="shared" si="26"/>
        <v>Imobilizado/ Intangível - 15 anos</v>
      </c>
      <c r="C64" s="182"/>
      <c r="D64" s="357">
        <v>15</v>
      </c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376">
        <f>SUM(E64:X64)</f>
        <v>0</v>
      </c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</row>
    <row r="65" spans="1:45" ht="18" customHeight="1" x14ac:dyDescent="0.2">
      <c r="A65" s="356"/>
      <c r="B65" s="392" t="str">
        <f t="shared" si="26"/>
        <v>Imobilizado/ Intangível - 18 anos</v>
      </c>
      <c r="C65" s="182"/>
      <c r="D65" s="357">
        <v>18</v>
      </c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376">
        <f>SUM(E65:X65)</f>
        <v>0</v>
      </c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</row>
    <row r="66" spans="1:45" ht="18" customHeight="1" x14ac:dyDescent="0.2">
      <c r="A66" s="356"/>
      <c r="B66" s="392" t="str">
        <f t="shared" ref="B66" si="27">"Imobilizado/ Intangível - "&amp;TEXT(D66,"# ""anos""")</f>
        <v>Imobilizado/ Intangível - 20 anos</v>
      </c>
      <c r="C66" s="182"/>
      <c r="D66" s="357">
        <v>20</v>
      </c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358">
        <f>SUM(E66:X66)</f>
        <v>0</v>
      </c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</row>
    <row r="67" spans="1:45" ht="18" customHeight="1" x14ac:dyDescent="0.2">
      <c r="A67" s="356"/>
      <c r="B67" s="392"/>
      <c r="C67" s="182"/>
      <c r="D67" s="393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94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</row>
    <row r="68" spans="1:45" ht="18" customHeight="1" x14ac:dyDescent="0.2">
      <c r="A68" s="355"/>
      <c r="B68" s="395" t="s">
        <v>114</v>
      </c>
      <c r="C68" s="396"/>
      <c r="D68" s="397"/>
      <c r="E68" s="443">
        <f t="shared" ref="E68:Y68" si="28">SUM(E62:E66)</f>
        <v>0</v>
      </c>
      <c r="F68" s="443">
        <f t="shared" si="28"/>
        <v>0</v>
      </c>
      <c r="G68" s="443">
        <f t="shared" si="28"/>
        <v>0</v>
      </c>
      <c r="H68" s="443">
        <f t="shared" si="28"/>
        <v>0</v>
      </c>
      <c r="I68" s="443">
        <f t="shared" si="28"/>
        <v>0</v>
      </c>
      <c r="J68" s="443">
        <f t="shared" si="28"/>
        <v>0</v>
      </c>
      <c r="K68" s="443">
        <f t="shared" si="28"/>
        <v>0</v>
      </c>
      <c r="L68" s="443">
        <f t="shared" si="28"/>
        <v>0</v>
      </c>
      <c r="M68" s="443">
        <f t="shared" si="28"/>
        <v>0</v>
      </c>
      <c r="N68" s="443">
        <f t="shared" si="28"/>
        <v>0</v>
      </c>
      <c r="O68" s="443">
        <f t="shared" si="28"/>
        <v>0</v>
      </c>
      <c r="P68" s="443">
        <f t="shared" si="28"/>
        <v>0</v>
      </c>
      <c r="Q68" s="443">
        <f t="shared" si="28"/>
        <v>0</v>
      </c>
      <c r="R68" s="443">
        <f t="shared" si="28"/>
        <v>0</v>
      </c>
      <c r="S68" s="443">
        <f t="shared" si="28"/>
        <v>0</v>
      </c>
      <c r="T68" s="443">
        <f t="shared" si="28"/>
        <v>0</v>
      </c>
      <c r="U68" s="443">
        <f t="shared" si="28"/>
        <v>0</v>
      </c>
      <c r="V68" s="443">
        <f t="shared" si="28"/>
        <v>0</v>
      </c>
      <c r="W68" s="443">
        <f t="shared" si="28"/>
        <v>0</v>
      </c>
      <c r="X68" s="443">
        <f t="shared" si="28"/>
        <v>0</v>
      </c>
      <c r="Y68" s="443">
        <f t="shared" si="28"/>
        <v>0</v>
      </c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</row>
    <row r="69" spans="1:45" x14ac:dyDescent="0.2">
      <c r="A69" s="375"/>
      <c r="B69" s="375"/>
      <c r="C69" s="374"/>
      <c r="D69" s="374"/>
      <c r="E69" s="398"/>
      <c r="F69" s="398"/>
      <c r="G69" s="398"/>
      <c r="H69" s="398"/>
      <c r="I69" s="398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168"/>
      <c r="AA69" s="168"/>
      <c r="AB69" s="168"/>
      <c r="AC69" s="168"/>
      <c r="AD69" s="168"/>
      <c r="AE69" s="168"/>
      <c r="AF69" s="168"/>
      <c r="AG69" s="168"/>
      <c r="AH69" s="168"/>
      <c r="AI69" s="168"/>
      <c r="AJ69" s="168"/>
      <c r="AK69" s="168"/>
      <c r="AL69" s="168"/>
      <c r="AM69" s="168"/>
      <c r="AN69" s="168"/>
      <c r="AO69" s="168"/>
      <c r="AP69" s="168"/>
      <c r="AQ69" s="168"/>
      <c r="AR69" s="168"/>
      <c r="AS69" s="168"/>
    </row>
    <row r="70" spans="1:45" x14ac:dyDescent="0.2">
      <c r="A70" s="352"/>
      <c r="B70" s="352"/>
      <c r="C70" s="351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168"/>
      <c r="AA70" s="168"/>
      <c r="AB70" s="168"/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8"/>
      <c r="AO70" s="168"/>
      <c r="AP70" s="168"/>
      <c r="AQ70" s="168"/>
      <c r="AR70" s="168"/>
      <c r="AS70" s="168"/>
    </row>
    <row r="71" spans="1:45" x14ac:dyDescent="0.2">
      <c r="A71" s="352"/>
      <c r="B71" s="352"/>
      <c r="C71" s="354"/>
      <c r="D71" s="354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</row>
    <row r="72" spans="1:45" x14ac:dyDescent="0.2">
      <c r="A72" s="352"/>
      <c r="C72" s="354"/>
      <c r="D72" s="354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</row>
    <row r="73" spans="1:45" x14ac:dyDescent="0.2"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</row>
    <row r="74" spans="1:45" x14ac:dyDescent="0.2">
      <c r="D74" s="402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</row>
    <row r="75" spans="1:45" x14ac:dyDescent="0.2"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</row>
    <row r="76" spans="1:45" x14ac:dyDescent="0.2"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</row>
    <row r="77" spans="1:45" x14ac:dyDescent="0.2"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</row>
    <row r="78" spans="1:45" x14ac:dyDescent="0.2"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</row>
    <row r="79" spans="1:45" x14ac:dyDescent="0.2"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</row>
    <row r="80" spans="1:45" x14ac:dyDescent="0.2"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</row>
    <row r="81" spans="5:25" x14ac:dyDescent="0.2"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  <c r="T81" s="400"/>
      <c r="U81" s="400"/>
      <c r="V81" s="400"/>
      <c r="W81" s="400"/>
      <c r="X81" s="400"/>
      <c r="Y81" s="400"/>
    </row>
    <row r="82" spans="5:25" x14ac:dyDescent="0.2"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</row>
    <row r="83" spans="5:25" x14ac:dyDescent="0.2"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</row>
    <row r="84" spans="5:25" x14ac:dyDescent="0.2">
      <c r="E84" s="400"/>
    </row>
    <row r="85" spans="5:25" x14ac:dyDescent="0.2">
      <c r="E85" s="400"/>
    </row>
    <row r="86" spans="5:25" x14ac:dyDescent="0.2">
      <c r="E86" s="400"/>
    </row>
  </sheetData>
  <sheetProtection algorithmName="SHA-512" hashValue="/Q9oPZqcOVOpGL24T/O/HM2voJ/z6HNVfqYQ5ZIFJKqgrMJR3BAspnf1tOD+Wq+SgLc6tjkKx2vu1eIip5NARw==" saltValue="HDvRfl02EJ5hnvDz1ATogA==" spinCount="100000" sheet="1" formatCells="0" formatColumns="0" formatRows="0"/>
  <dataValidations count="2">
    <dataValidation allowBlank="1" showInputMessage="1" showErrorMessage="1" sqref="D39 D11:D14 D16:D17 D19:D24"/>
    <dataValidation type="decimal" operator="greaterThanOrEqual" allowBlank="1" showInputMessage="1" showErrorMessage="1" errorTitle="Entrada de dados" error="Entrada de dados números positivos" sqref="E62:X66 E10:X53">
      <formula1>0</formula1>
    </dataValidation>
  </dataValidations>
  <pageMargins left="0.59055118110236227" right="0.39370078740157483" top="1.1811023622047245" bottom="0.39370078740157483" header="0.59055118110236227" footer="0.39370078740157483"/>
  <pageSetup paperSize="9" scale="65" pageOrder="overThenDown" orientation="landscape" horizontalDpi="300" verticalDpi="300" r:id="rId1"/>
  <headerFooter alignWithMargins="0">
    <oddHeader>&amp;L&amp;G</oddHeader>
  </headerFooter>
  <rowBreaks count="1" manualBreakCount="1">
    <brk id="56" max="25" man="1"/>
  </rowBreaks>
  <colBreaks count="1" manualBreakCount="1">
    <brk id="1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showGridLines="0" zoomScaleNormal="100" workbookViewId="0">
      <pane xSplit="3" ySplit="7" topLeftCell="D13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5" customWidth="1"/>
    <col min="2" max="2" width="50.7109375" style="65" customWidth="1"/>
    <col min="3" max="3" width="11.7109375" style="65" customWidth="1"/>
    <col min="4" max="24" width="12.85546875" style="65" customWidth="1"/>
    <col min="25" max="25" width="14" style="65" customWidth="1"/>
    <col min="26" max="16384" width="9.140625" style="65"/>
  </cols>
  <sheetData>
    <row r="1" spans="1:24" ht="12.75" customHeight="1" x14ac:dyDescent="0.2">
      <c r="B1" s="102"/>
      <c r="C1" s="102"/>
      <c r="F1" s="88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6" customHeight="1" x14ac:dyDescent="0.2">
      <c r="A2" s="4"/>
      <c r="B2" s="4"/>
      <c r="C2" s="102"/>
      <c r="D2" s="68"/>
      <c r="F2" s="88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ht="15.75" customHeight="1" x14ac:dyDescent="0.2">
      <c r="A3" s="4" t="s">
        <v>250</v>
      </c>
      <c r="B3" s="102"/>
      <c r="C3" s="102"/>
      <c r="F3" s="88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</row>
    <row r="4" spans="1:24" ht="12.75" customHeight="1" x14ac:dyDescent="0.2">
      <c r="A4" s="4"/>
      <c r="B4" s="102"/>
      <c r="C4" s="102"/>
      <c r="F4" s="88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</row>
    <row r="5" spans="1:24" ht="8.1" customHeight="1" x14ac:dyDescent="0.2">
      <c r="B5" s="103"/>
      <c r="C5" s="89"/>
      <c r="D5" s="103"/>
      <c r="F5" s="81"/>
      <c r="G5" s="104"/>
      <c r="H5" s="105"/>
    </row>
    <row r="6" spans="1:24" x14ac:dyDescent="0.2">
      <c r="A6" s="55" t="s">
        <v>38</v>
      </c>
      <c r="B6" s="4"/>
      <c r="C6" s="89"/>
      <c r="D6" s="103"/>
      <c r="F6" s="81"/>
      <c r="G6" s="104"/>
      <c r="H6" s="105"/>
    </row>
    <row r="7" spans="1:24" ht="30" customHeight="1" x14ac:dyDescent="0.2">
      <c r="B7" s="106" t="s">
        <v>108</v>
      </c>
      <c r="C7" s="106" t="s">
        <v>109</v>
      </c>
      <c r="D7" s="106" t="s">
        <v>2</v>
      </c>
      <c r="E7" s="113">
        <v>1</v>
      </c>
      <c r="F7" s="113">
        <f>E7+1</f>
        <v>2</v>
      </c>
      <c r="G7" s="113">
        <f t="shared" ref="G7:X7" si="0">F7+1</f>
        <v>3</v>
      </c>
      <c r="H7" s="113">
        <f t="shared" si="0"/>
        <v>4</v>
      </c>
      <c r="I7" s="113">
        <f t="shared" si="0"/>
        <v>5</v>
      </c>
      <c r="J7" s="113">
        <f t="shared" si="0"/>
        <v>6</v>
      </c>
      <c r="K7" s="113">
        <f t="shared" si="0"/>
        <v>7</v>
      </c>
      <c r="L7" s="113">
        <f t="shared" si="0"/>
        <v>8</v>
      </c>
      <c r="M7" s="113">
        <f t="shared" si="0"/>
        <v>9</v>
      </c>
      <c r="N7" s="113">
        <f t="shared" si="0"/>
        <v>10</v>
      </c>
      <c r="O7" s="113">
        <f t="shared" si="0"/>
        <v>11</v>
      </c>
      <c r="P7" s="113">
        <f t="shared" si="0"/>
        <v>12</v>
      </c>
      <c r="Q7" s="113">
        <f t="shared" si="0"/>
        <v>13</v>
      </c>
      <c r="R7" s="113">
        <f t="shared" si="0"/>
        <v>14</v>
      </c>
      <c r="S7" s="113">
        <f t="shared" si="0"/>
        <v>15</v>
      </c>
      <c r="T7" s="113">
        <f t="shared" si="0"/>
        <v>16</v>
      </c>
      <c r="U7" s="113">
        <f t="shared" si="0"/>
        <v>17</v>
      </c>
      <c r="V7" s="113">
        <f t="shared" si="0"/>
        <v>18</v>
      </c>
      <c r="W7" s="113">
        <f t="shared" si="0"/>
        <v>19</v>
      </c>
      <c r="X7" s="113">
        <f t="shared" si="0"/>
        <v>20</v>
      </c>
    </row>
    <row r="8" spans="1:24" ht="18" customHeight="1" x14ac:dyDescent="0.2">
      <c r="B8" s="74" t="str">
        <f>'A.6.CRON_INV'!B62</f>
        <v>Imobilizado/ Intangível - 5 anos</v>
      </c>
      <c r="C8" s="75">
        <f>'A.6.CRON_INV'!D62</f>
        <v>5</v>
      </c>
      <c r="D8" s="107">
        <f>SUM(E8:X8)</f>
        <v>0</v>
      </c>
      <c r="E8" s="107">
        <v>0</v>
      </c>
      <c r="F8" s="107">
        <f>('A.6.CRON_INV'!E62+'A.6.CRON_INV'!F62)+('A.5.DESP_ PRE_OPER'!E30+'A.5.DESP_ PRE_OPER'!F30)</f>
        <v>0</v>
      </c>
      <c r="G8" s="107">
        <f>('A.6.CRON_INV'!G62)+('A.5.DESP_ PRE_OPER'!G30)</f>
        <v>0</v>
      </c>
      <c r="H8" s="107">
        <f>('A.6.CRON_INV'!H62)+('A.5.DESP_ PRE_OPER'!H30)</f>
        <v>0</v>
      </c>
      <c r="I8" s="107">
        <f>('A.6.CRON_INV'!I62)+('A.5.DESP_ PRE_OPER'!I30)</f>
        <v>0</v>
      </c>
      <c r="J8" s="107">
        <f>('A.6.CRON_INV'!J62)+('A.5.DESP_ PRE_OPER'!J30)</f>
        <v>0</v>
      </c>
      <c r="K8" s="107">
        <f>('A.6.CRON_INV'!K62)+('A.5.DESP_ PRE_OPER'!K30)</f>
        <v>0</v>
      </c>
      <c r="L8" s="107">
        <f>('A.6.CRON_INV'!L62)+('A.5.DESP_ PRE_OPER'!L30)</f>
        <v>0</v>
      </c>
      <c r="M8" s="107">
        <f>('A.6.CRON_INV'!M62)+('A.5.DESP_ PRE_OPER'!M30)</f>
        <v>0</v>
      </c>
      <c r="N8" s="107">
        <f>('A.6.CRON_INV'!N62)+('A.5.DESP_ PRE_OPER'!N30)</f>
        <v>0</v>
      </c>
      <c r="O8" s="107">
        <f>('A.6.CRON_INV'!O62)+('A.5.DESP_ PRE_OPER'!O30)</f>
        <v>0</v>
      </c>
      <c r="P8" s="107">
        <f>('A.6.CRON_INV'!P62)+('A.5.DESP_ PRE_OPER'!P30)</f>
        <v>0</v>
      </c>
      <c r="Q8" s="107">
        <f>('A.6.CRON_INV'!Q62)+('A.5.DESP_ PRE_OPER'!Q30)</f>
        <v>0</v>
      </c>
      <c r="R8" s="107">
        <f>('A.6.CRON_INV'!R62)+('A.5.DESP_ PRE_OPER'!R30)</f>
        <v>0</v>
      </c>
      <c r="S8" s="107">
        <f>('A.6.CRON_INV'!S62)+('A.5.DESP_ PRE_OPER'!S30)</f>
        <v>0</v>
      </c>
      <c r="T8" s="107">
        <f>('A.6.CRON_INV'!T62)+('A.5.DESP_ PRE_OPER'!T30)</f>
        <v>0</v>
      </c>
      <c r="U8" s="107">
        <f>('A.6.CRON_INV'!U62)+('A.5.DESP_ PRE_OPER'!U30)</f>
        <v>0</v>
      </c>
      <c r="V8" s="107">
        <f>('A.6.CRON_INV'!V62)+('A.5.DESP_ PRE_OPER'!V30)</f>
        <v>0</v>
      </c>
      <c r="W8" s="107">
        <f>('A.6.CRON_INV'!W62)+('A.5.DESP_ PRE_OPER'!W30)</f>
        <v>0</v>
      </c>
      <c r="X8" s="107">
        <f>('A.6.CRON_INV'!X62)+('A.5.DESP_ PRE_OPER'!X30)</f>
        <v>0</v>
      </c>
    </row>
    <row r="9" spans="1:24" ht="18" customHeight="1" x14ac:dyDescent="0.2">
      <c r="B9" s="74" t="str">
        <f>'A.6.CRON_INV'!B63</f>
        <v>Imobilizado/ Intangível - 10 anos</v>
      </c>
      <c r="C9" s="75">
        <f>'A.6.CRON_INV'!D63</f>
        <v>10</v>
      </c>
      <c r="D9" s="107">
        <f>SUM(E9:X9)</f>
        <v>0</v>
      </c>
      <c r="E9" s="107">
        <v>0</v>
      </c>
      <c r="F9" s="107">
        <f>('A.6.CRON_INV'!E63+'A.6.CRON_INV'!F63)+('A.5.DESP_ PRE_OPER'!E31+'A.5.DESP_ PRE_OPER'!F31)</f>
        <v>0</v>
      </c>
      <c r="G9" s="107">
        <f>('A.6.CRON_INV'!G63)+('A.5.DESP_ PRE_OPER'!G31)</f>
        <v>0</v>
      </c>
      <c r="H9" s="107">
        <f>('A.6.CRON_INV'!H63)+('A.5.DESP_ PRE_OPER'!H31)</f>
        <v>0</v>
      </c>
      <c r="I9" s="107">
        <f>('A.6.CRON_INV'!I63)+('A.5.DESP_ PRE_OPER'!I31)</f>
        <v>0</v>
      </c>
      <c r="J9" s="107">
        <f>('A.6.CRON_INV'!J63)+('A.5.DESP_ PRE_OPER'!J31)</f>
        <v>0</v>
      </c>
      <c r="K9" s="107">
        <f>('A.6.CRON_INV'!K63)+('A.5.DESP_ PRE_OPER'!K31)</f>
        <v>0</v>
      </c>
      <c r="L9" s="107">
        <f>('A.6.CRON_INV'!L63)+('A.5.DESP_ PRE_OPER'!L31)</f>
        <v>0</v>
      </c>
      <c r="M9" s="107">
        <f>('A.6.CRON_INV'!M63)+('A.5.DESP_ PRE_OPER'!M31)</f>
        <v>0</v>
      </c>
      <c r="N9" s="107">
        <f>('A.6.CRON_INV'!N63)+('A.5.DESP_ PRE_OPER'!N31)</f>
        <v>0</v>
      </c>
      <c r="O9" s="107">
        <f>('A.6.CRON_INV'!O63)+('A.5.DESP_ PRE_OPER'!O31)</f>
        <v>0</v>
      </c>
      <c r="P9" s="107">
        <f>('A.6.CRON_INV'!P63)+('A.5.DESP_ PRE_OPER'!P31)</f>
        <v>0</v>
      </c>
      <c r="Q9" s="107">
        <f>('A.6.CRON_INV'!Q63)+('A.5.DESP_ PRE_OPER'!Q31)</f>
        <v>0</v>
      </c>
      <c r="R9" s="107">
        <f>('A.6.CRON_INV'!R63)+('A.5.DESP_ PRE_OPER'!R31)</f>
        <v>0</v>
      </c>
      <c r="S9" s="107">
        <f>('A.6.CRON_INV'!S63)+('A.5.DESP_ PRE_OPER'!S31)</f>
        <v>0</v>
      </c>
      <c r="T9" s="107">
        <f>('A.6.CRON_INV'!T63)+('A.5.DESP_ PRE_OPER'!T31)</f>
        <v>0</v>
      </c>
      <c r="U9" s="107">
        <f>('A.6.CRON_INV'!U63)+('A.5.DESP_ PRE_OPER'!U31)</f>
        <v>0</v>
      </c>
      <c r="V9" s="107">
        <f>('A.6.CRON_INV'!V63)+('A.5.DESP_ PRE_OPER'!V31)</f>
        <v>0</v>
      </c>
      <c r="W9" s="107">
        <f>('A.6.CRON_INV'!W63)+('A.5.DESP_ PRE_OPER'!W31)</f>
        <v>0</v>
      </c>
      <c r="X9" s="107">
        <f>('A.6.CRON_INV'!X63)+('A.5.DESP_ PRE_OPER'!X31)</f>
        <v>0</v>
      </c>
    </row>
    <row r="10" spans="1:24" ht="18" customHeight="1" x14ac:dyDescent="0.2">
      <c r="B10" s="74" t="str">
        <f>'A.6.CRON_INV'!B64</f>
        <v>Imobilizado/ Intangível - 15 anos</v>
      </c>
      <c r="C10" s="75">
        <f>'A.6.CRON_INV'!D64</f>
        <v>15</v>
      </c>
      <c r="D10" s="107">
        <f>SUM(E10:X10)</f>
        <v>0</v>
      </c>
      <c r="E10" s="107">
        <v>0</v>
      </c>
      <c r="F10" s="107">
        <f>('A.6.CRON_INV'!E64+'A.6.CRON_INV'!F64)+('A.5.DESP_ PRE_OPER'!E32+'A.5.DESP_ PRE_OPER'!F32)</f>
        <v>0</v>
      </c>
      <c r="G10" s="107">
        <f>('A.6.CRON_INV'!G64)+('A.5.DESP_ PRE_OPER'!G32)</f>
        <v>0</v>
      </c>
      <c r="H10" s="107">
        <f>('A.6.CRON_INV'!H64)+('A.5.DESP_ PRE_OPER'!H32)</f>
        <v>0</v>
      </c>
      <c r="I10" s="107">
        <f>('A.6.CRON_INV'!I64)+('A.5.DESP_ PRE_OPER'!I32)</f>
        <v>0</v>
      </c>
      <c r="J10" s="107">
        <f>('A.6.CRON_INV'!J64)+('A.5.DESP_ PRE_OPER'!J32)</f>
        <v>0</v>
      </c>
      <c r="K10" s="107">
        <f>('A.6.CRON_INV'!K64)+('A.5.DESP_ PRE_OPER'!K32)</f>
        <v>0</v>
      </c>
      <c r="L10" s="107">
        <f>('A.6.CRON_INV'!L64)+('A.5.DESP_ PRE_OPER'!L32)</f>
        <v>0</v>
      </c>
      <c r="M10" s="107">
        <f>('A.6.CRON_INV'!M64)+('A.5.DESP_ PRE_OPER'!M32)</f>
        <v>0</v>
      </c>
      <c r="N10" s="107">
        <f>('A.6.CRON_INV'!N64)+('A.5.DESP_ PRE_OPER'!N32)</f>
        <v>0</v>
      </c>
      <c r="O10" s="107">
        <f>('A.6.CRON_INV'!O64)+('A.5.DESP_ PRE_OPER'!O32)</f>
        <v>0</v>
      </c>
      <c r="P10" s="107">
        <f>('A.6.CRON_INV'!P64)+('A.5.DESP_ PRE_OPER'!P32)</f>
        <v>0</v>
      </c>
      <c r="Q10" s="107">
        <f>('A.6.CRON_INV'!Q64)+('A.5.DESP_ PRE_OPER'!Q32)</f>
        <v>0</v>
      </c>
      <c r="R10" s="107">
        <f>('A.6.CRON_INV'!R64)+('A.5.DESP_ PRE_OPER'!R32)</f>
        <v>0</v>
      </c>
      <c r="S10" s="107">
        <f>('A.6.CRON_INV'!S64)+('A.5.DESP_ PRE_OPER'!S32)</f>
        <v>0</v>
      </c>
      <c r="T10" s="107">
        <f>('A.6.CRON_INV'!T64)+('A.5.DESP_ PRE_OPER'!T32)</f>
        <v>0</v>
      </c>
      <c r="U10" s="107">
        <f>('A.6.CRON_INV'!U64)+('A.5.DESP_ PRE_OPER'!U32)</f>
        <v>0</v>
      </c>
      <c r="V10" s="107">
        <f>('A.6.CRON_INV'!V64)+('A.5.DESP_ PRE_OPER'!V32)</f>
        <v>0</v>
      </c>
      <c r="W10" s="107">
        <f>('A.6.CRON_INV'!W64)+('A.5.DESP_ PRE_OPER'!W32)</f>
        <v>0</v>
      </c>
      <c r="X10" s="107">
        <f>('A.6.CRON_INV'!X64)+('A.5.DESP_ PRE_OPER'!X32)</f>
        <v>0</v>
      </c>
    </row>
    <row r="11" spans="1:24" ht="18" customHeight="1" x14ac:dyDescent="0.2">
      <c r="B11" s="74" t="str">
        <f>'A.6.CRON_INV'!B65</f>
        <v>Imobilizado/ Intangível - 18 anos</v>
      </c>
      <c r="C11" s="75">
        <f>'A.6.CRON_INV'!D65</f>
        <v>18</v>
      </c>
      <c r="D11" s="107">
        <f>SUM(E11:X11)</f>
        <v>0</v>
      </c>
      <c r="E11" s="107">
        <v>0</v>
      </c>
      <c r="F11" s="107">
        <f>('A.6.CRON_INV'!E65+'A.6.CRON_INV'!F65)+('A.5.DESP_ PRE_OPER'!E33+'A.5.DESP_ PRE_OPER'!F33)</f>
        <v>0</v>
      </c>
      <c r="G11" s="107">
        <f>('A.6.CRON_INV'!G65)+('A.5.DESP_ PRE_OPER'!G33)</f>
        <v>0</v>
      </c>
      <c r="H11" s="107">
        <f>('A.6.CRON_INV'!H65)+('A.5.DESP_ PRE_OPER'!H33)</f>
        <v>0</v>
      </c>
      <c r="I11" s="107">
        <f>('A.6.CRON_INV'!I65)+('A.5.DESP_ PRE_OPER'!I33)</f>
        <v>0</v>
      </c>
      <c r="J11" s="107">
        <f>('A.6.CRON_INV'!J65)+('A.5.DESP_ PRE_OPER'!J33)</f>
        <v>0</v>
      </c>
      <c r="K11" s="107">
        <f>('A.6.CRON_INV'!K65)+('A.5.DESP_ PRE_OPER'!K33)</f>
        <v>0</v>
      </c>
      <c r="L11" s="107">
        <f>('A.6.CRON_INV'!L65)+('A.5.DESP_ PRE_OPER'!L33)</f>
        <v>0</v>
      </c>
      <c r="M11" s="107">
        <f>('A.6.CRON_INV'!M65)+('A.5.DESP_ PRE_OPER'!M33)</f>
        <v>0</v>
      </c>
      <c r="N11" s="107">
        <f>('A.6.CRON_INV'!N65)+('A.5.DESP_ PRE_OPER'!N33)</f>
        <v>0</v>
      </c>
      <c r="O11" s="107">
        <f>('A.6.CRON_INV'!O65)+('A.5.DESP_ PRE_OPER'!O33)</f>
        <v>0</v>
      </c>
      <c r="P11" s="107">
        <f>('A.6.CRON_INV'!P65)+('A.5.DESP_ PRE_OPER'!P33)</f>
        <v>0</v>
      </c>
      <c r="Q11" s="107">
        <f>('A.6.CRON_INV'!Q65)+('A.5.DESP_ PRE_OPER'!Q33)</f>
        <v>0</v>
      </c>
      <c r="R11" s="107">
        <f>('A.6.CRON_INV'!R65)+('A.5.DESP_ PRE_OPER'!R33)</f>
        <v>0</v>
      </c>
      <c r="S11" s="107">
        <f>('A.6.CRON_INV'!S65)+('A.5.DESP_ PRE_OPER'!S33)</f>
        <v>0</v>
      </c>
      <c r="T11" s="107">
        <f>('A.6.CRON_INV'!T65)+('A.5.DESP_ PRE_OPER'!T33)</f>
        <v>0</v>
      </c>
      <c r="U11" s="107">
        <f>('A.6.CRON_INV'!U65)+('A.5.DESP_ PRE_OPER'!U33)</f>
        <v>0</v>
      </c>
      <c r="V11" s="107">
        <f>('A.6.CRON_INV'!V65)+('A.5.DESP_ PRE_OPER'!V33)</f>
        <v>0</v>
      </c>
      <c r="W11" s="107">
        <f>('A.6.CRON_INV'!W65)+('A.5.DESP_ PRE_OPER'!W33)</f>
        <v>0</v>
      </c>
      <c r="X11" s="107">
        <f>('A.6.CRON_INV'!X65)+('A.5.DESP_ PRE_OPER'!X33)</f>
        <v>0</v>
      </c>
    </row>
    <row r="12" spans="1:24" ht="18" customHeight="1" x14ac:dyDescent="0.2">
      <c r="B12" s="74" t="str">
        <f>'A.6.CRON_INV'!B66</f>
        <v>Imobilizado/ Intangível - 20 anos</v>
      </c>
      <c r="C12" s="75">
        <f>'A.6.CRON_INV'!D66</f>
        <v>20</v>
      </c>
      <c r="D12" s="107">
        <f>SUM(E12:X12)</f>
        <v>0</v>
      </c>
      <c r="E12" s="107">
        <v>0</v>
      </c>
      <c r="F12" s="107">
        <f>('A.6.CRON_INV'!E66+'A.6.CRON_INV'!F66)+('A.5.DESP_ PRE_OPER'!E34+'A.5.DESP_ PRE_OPER'!F34)</f>
        <v>0</v>
      </c>
      <c r="G12" s="107">
        <f>('A.6.CRON_INV'!G66)+('A.5.DESP_ PRE_OPER'!G34)</f>
        <v>0</v>
      </c>
      <c r="H12" s="107">
        <f>('A.6.CRON_INV'!H66)+('A.5.DESP_ PRE_OPER'!H34)</f>
        <v>0</v>
      </c>
      <c r="I12" s="107">
        <f>('A.6.CRON_INV'!I66)+('A.5.DESP_ PRE_OPER'!I34)</f>
        <v>0</v>
      </c>
      <c r="J12" s="107">
        <f>('A.6.CRON_INV'!J66)+('A.5.DESP_ PRE_OPER'!J34)</f>
        <v>0</v>
      </c>
      <c r="K12" s="107">
        <f>('A.6.CRON_INV'!K66)+('A.5.DESP_ PRE_OPER'!K34)</f>
        <v>0</v>
      </c>
      <c r="L12" s="107">
        <f>('A.6.CRON_INV'!L66)+('A.5.DESP_ PRE_OPER'!L34)</f>
        <v>0</v>
      </c>
      <c r="M12" s="107">
        <f>('A.6.CRON_INV'!M66)+('A.5.DESP_ PRE_OPER'!M34)</f>
        <v>0</v>
      </c>
      <c r="N12" s="107">
        <f>('A.6.CRON_INV'!N66)+('A.5.DESP_ PRE_OPER'!N34)</f>
        <v>0</v>
      </c>
      <c r="O12" s="107">
        <f>('A.6.CRON_INV'!O66)+('A.5.DESP_ PRE_OPER'!O34)</f>
        <v>0</v>
      </c>
      <c r="P12" s="107">
        <f>('A.6.CRON_INV'!P66)+('A.5.DESP_ PRE_OPER'!P34)</f>
        <v>0</v>
      </c>
      <c r="Q12" s="107">
        <f>('A.6.CRON_INV'!Q66)+('A.5.DESP_ PRE_OPER'!Q34)</f>
        <v>0</v>
      </c>
      <c r="R12" s="107">
        <f>('A.6.CRON_INV'!R66)+('A.5.DESP_ PRE_OPER'!R34)</f>
        <v>0</v>
      </c>
      <c r="S12" s="107">
        <f>('A.6.CRON_INV'!S66)+('A.5.DESP_ PRE_OPER'!S34)</f>
        <v>0</v>
      </c>
      <c r="T12" s="107">
        <f>('A.6.CRON_INV'!T66)+('A.5.DESP_ PRE_OPER'!T34)</f>
        <v>0</v>
      </c>
      <c r="U12" s="107">
        <f>('A.6.CRON_INV'!U66)+('A.5.DESP_ PRE_OPER'!U34)</f>
        <v>0</v>
      </c>
      <c r="V12" s="107">
        <f>('A.6.CRON_INV'!V66)+('A.5.DESP_ PRE_OPER'!V34)</f>
        <v>0</v>
      </c>
      <c r="W12" s="107">
        <f>('A.6.CRON_INV'!W66)+('A.5.DESP_ PRE_OPER'!W34)</f>
        <v>0</v>
      </c>
      <c r="X12" s="107">
        <f>('A.6.CRON_INV'!X66)+('A.5.DESP_ PRE_OPER'!X34)</f>
        <v>0</v>
      </c>
    </row>
    <row r="13" spans="1:24" ht="18" customHeight="1" x14ac:dyDescent="0.2">
      <c r="B13" s="76" t="s">
        <v>2</v>
      </c>
      <c r="C13" s="76"/>
      <c r="D13" s="108">
        <f t="shared" ref="D13:X13" si="1">SUM(D8:D12)</f>
        <v>0</v>
      </c>
      <c r="E13" s="108">
        <f t="shared" si="1"/>
        <v>0</v>
      </c>
      <c r="F13" s="108">
        <f t="shared" si="1"/>
        <v>0</v>
      </c>
      <c r="G13" s="108">
        <f t="shared" si="1"/>
        <v>0</v>
      </c>
      <c r="H13" s="108">
        <f t="shared" si="1"/>
        <v>0</v>
      </c>
      <c r="I13" s="108">
        <f t="shared" si="1"/>
        <v>0</v>
      </c>
      <c r="J13" s="108">
        <f t="shared" si="1"/>
        <v>0</v>
      </c>
      <c r="K13" s="108">
        <f t="shared" si="1"/>
        <v>0</v>
      </c>
      <c r="L13" s="108">
        <f t="shared" si="1"/>
        <v>0</v>
      </c>
      <c r="M13" s="108">
        <f t="shared" si="1"/>
        <v>0</v>
      </c>
      <c r="N13" s="108">
        <f t="shared" si="1"/>
        <v>0</v>
      </c>
      <c r="O13" s="108">
        <f t="shared" si="1"/>
        <v>0</v>
      </c>
      <c r="P13" s="108">
        <f t="shared" si="1"/>
        <v>0</v>
      </c>
      <c r="Q13" s="108">
        <f t="shared" si="1"/>
        <v>0</v>
      </c>
      <c r="R13" s="108">
        <f t="shared" si="1"/>
        <v>0</v>
      </c>
      <c r="S13" s="108">
        <f t="shared" si="1"/>
        <v>0</v>
      </c>
      <c r="T13" s="108">
        <f t="shared" si="1"/>
        <v>0</v>
      </c>
      <c r="U13" s="108">
        <f t="shared" si="1"/>
        <v>0</v>
      </c>
      <c r="V13" s="108">
        <f t="shared" si="1"/>
        <v>0</v>
      </c>
      <c r="W13" s="108">
        <f t="shared" si="1"/>
        <v>0</v>
      </c>
      <c r="X13" s="108">
        <f t="shared" si="1"/>
        <v>0</v>
      </c>
    </row>
    <row r="14" spans="1:24" ht="12" customHeight="1" x14ac:dyDescent="0.2">
      <c r="B14" s="78"/>
      <c r="C14" s="78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ht="12" customHeigh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12" customHeight="1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2:28" ht="30" customHeight="1" x14ac:dyDescent="0.2">
      <c r="B17" s="106" t="s">
        <v>211</v>
      </c>
      <c r="C17" s="106" t="s">
        <v>109</v>
      </c>
      <c r="D17" s="106" t="s">
        <v>2</v>
      </c>
      <c r="E17" s="113">
        <v>1</v>
      </c>
      <c r="F17" s="113">
        <v>2</v>
      </c>
      <c r="G17" s="113">
        <v>3</v>
      </c>
      <c r="H17" s="113">
        <v>4</v>
      </c>
      <c r="I17" s="113">
        <v>5</v>
      </c>
      <c r="J17" s="113">
        <v>6</v>
      </c>
      <c r="K17" s="113">
        <v>7</v>
      </c>
      <c r="L17" s="113">
        <v>8</v>
      </c>
      <c r="M17" s="113">
        <v>9</v>
      </c>
      <c r="N17" s="113">
        <v>10</v>
      </c>
      <c r="O17" s="113">
        <v>11</v>
      </c>
      <c r="P17" s="113">
        <v>12</v>
      </c>
      <c r="Q17" s="113">
        <v>13</v>
      </c>
      <c r="R17" s="113">
        <v>14</v>
      </c>
      <c r="S17" s="113">
        <v>15</v>
      </c>
      <c r="T17" s="113">
        <v>16</v>
      </c>
      <c r="U17" s="113">
        <v>17</v>
      </c>
      <c r="V17" s="113">
        <v>18</v>
      </c>
      <c r="W17" s="113">
        <v>19</v>
      </c>
      <c r="X17" s="113">
        <v>20</v>
      </c>
    </row>
    <row r="18" spans="2:28" ht="18" customHeight="1" x14ac:dyDescent="0.2">
      <c r="B18" s="74" t="str">
        <f t="shared" ref="B18:C22" si="2">B8</f>
        <v>Imobilizado/ Intangível - 5 anos</v>
      </c>
      <c r="C18" s="75">
        <f t="shared" si="2"/>
        <v>5</v>
      </c>
      <c r="D18" s="110">
        <f>SUM(E18:X18)</f>
        <v>0</v>
      </c>
      <c r="E18" s="111">
        <f t="shared" ref="E18:X18" si="3">E$52</f>
        <v>0</v>
      </c>
      <c r="F18" s="111">
        <f t="shared" si="3"/>
        <v>0</v>
      </c>
      <c r="G18" s="111">
        <f t="shared" si="3"/>
        <v>0</v>
      </c>
      <c r="H18" s="111">
        <f t="shared" si="3"/>
        <v>0</v>
      </c>
      <c r="I18" s="111">
        <f t="shared" si="3"/>
        <v>0</v>
      </c>
      <c r="J18" s="111">
        <f t="shared" si="3"/>
        <v>0</v>
      </c>
      <c r="K18" s="111">
        <f t="shared" si="3"/>
        <v>0</v>
      </c>
      <c r="L18" s="111">
        <f t="shared" si="3"/>
        <v>0</v>
      </c>
      <c r="M18" s="111">
        <f t="shared" si="3"/>
        <v>0</v>
      </c>
      <c r="N18" s="111">
        <f t="shared" si="3"/>
        <v>0</v>
      </c>
      <c r="O18" s="111">
        <f t="shared" si="3"/>
        <v>0</v>
      </c>
      <c r="P18" s="111">
        <f t="shared" si="3"/>
        <v>0</v>
      </c>
      <c r="Q18" s="111">
        <f t="shared" si="3"/>
        <v>0</v>
      </c>
      <c r="R18" s="111">
        <f t="shared" si="3"/>
        <v>0</v>
      </c>
      <c r="S18" s="111">
        <f t="shared" si="3"/>
        <v>0</v>
      </c>
      <c r="T18" s="111">
        <f t="shared" si="3"/>
        <v>0</v>
      </c>
      <c r="U18" s="111">
        <f t="shared" si="3"/>
        <v>0</v>
      </c>
      <c r="V18" s="111">
        <f t="shared" si="3"/>
        <v>0</v>
      </c>
      <c r="W18" s="111">
        <f t="shared" si="3"/>
        <v>0</v>
      </c>
      <c r="X18" s="111">
        <f t="shared" si="3"/>
        <v>0</v>
      </c>
    </row>
    <row r="19" spans="2:28" ht="18" customHeight="1" x14ac:dyDescent="0.2">
      <c r="B19" s="74" t="str">
        <f t="shared" si="2"/>
        <v>Imobilizado/ Intangível - 10 anos</v>
      </c>
      <c r="C19" s="75">
        <f t="shared" si="2"/>
        <v>10</v>
      </c>
      <c r="D19" s="110">
        <f>SUM(E19:X19)</f>
        <v>0</v>
      </c>
      <c r="E19" s="111">
        <f t="shared" ref="E19:X19" si="4">E$77</f>
        <v>0</v>
      </c>
      <c r="F19" s="111">
        <f t="shared" si="4"/>
        <v>0</v>
      </c>
      <c r="G19" s="111">
        <f t="shared" si="4"/>
        <v>0</v>
      </c>
      <c r="H19" s="111">
        <f t="shared" si="4"/>
        <v>0</v>
      </c>
      <c r="I19" s="111">
        <f t="shared" si="4"/>
        <v>0</v>
      </c>
      <c r="J19" s="111">
        <f t="shared" si="4"/>
        <v>0</v>
      </c>
      <c r="K19" s="111">
        <f t="shared" si="4"/>
        <v>0</v>
      </c>
      <c r="L19" s="111">
        <f t="shared" si="4"/>
        <v>0</v>
      </c>
      <c r="M19" s="111">
        <f t="shared" si="4"/>
        <v>0</v>
      </c>
      <c r="N19" s="111">
        <f t="shared" si="4"/>
        <v>0</v>
      </c>
      <c r="O19" s="111">
        <f t="shared" si="4"/>
        <v>0</v>
      </c>
      <c r="P19" s="111">
        <f t="shared" si="4"/>
        <v>0</v>
      </c>
      <c r="Q19" s="111">
        <f t="shared" si="4"/>
        <v>0</v>
      </c>
      <c r="R19" s="111">
        <f t="shared" si="4"/>
        <v>0</v>
      </c>
      <c r="S19" s="111">
        <f t="shared" si="4"/>
        <v>0</v>
      </c>
      <c r="T19" s="111">
        <f t="shared" si="4"/>
        <v>0</v>
      </c>
      <c r="U19" s="111">
        <f t="shared" si="4"/>
        <v>0</v>
      </c>
      <c r="V19" s="111">
        <f t="shared" si="4"/>
        <v>0</v>
      </c>
      <c r="W19" s="111">
        <f t="shared" si="4"/>
        <v>0</v>
      </c>
      <c r="X19" s="111">
        <f t="shared" si="4"/>
        <v>0</v>
      </c>
    </row>
    <row r="20" spans="2:28" ht="18" customHeight="1" x14ac:dyDescent="0.2">
      <c r="B20" s="74" t="str">
        <f t="shared" si="2"/>
        <v>Imobilizado/ Intangível - 15 anos</v>
      </c>
      <c r="C20" s="75">
        <f t="shared" si="2"/>
        <v>15</v>
      </c>
      <c r="D20" s="110">
        <f>SUM(E20:X20)</f>
        <v>0</v>
      </c>
      <c r="E20" s="111">
        <f t="shared" ref="E20:X20" si="5">E$102</f>
        <v>0</v>
      </c>
      <c r="F20" s="111">
        <f t="shared" si="5"/>
        <v>0</v>
      </c>
      <c r="G20" s="111">
        <f t="shared" si="5"/>
        <v>0</v>
      </c>
      <c r="H20" s="111">
        <f t="shared" si="5"/>
        <v>0</v>
      </c>
      <c r="I20" s="111">
        <f t="shared" si="5"/>
        <v>0</v>
      </c>
      <c r="J20" s="111">
        <f t="shared" si="5"/>
        <v>0</v>
      </c>
      <c r="K20" s="111">
        <f t="shared" si="5"/>
        <v>0</v>
      </c>
      <c r="L20" s="111">
        <f t="shared" si="5"/>
        <v>0</v>
      </c>
      <c r="M20" s="111">
        <f t="shared" si="5"/>
        <v>0</v>
      </c>
      <c r="N20" s="111">
        <f t="shared" si="5"/>
        <v>0</v>
      </c>
      <c r="O20" s="111">
        <f t="shared" si="5"/>
        <v>0</v>
      </c>
      <c r="P20" s="111">
        <f t="shared" si="5"/>
        <v>0</v>
      </c>
      <c r="Q20" s="111">
        <f t="shared" si="5"/>
        <v>0</v>
      </c>
      <c r="R20" s="111">
        <f t="shared" si="5"/>
        <v>0</v>
      </c>
      <c r="S20" s="111">
        <f t="shared" si="5"/>
        <v>0</v>
      </c>
      <c r="T20" s="111">
        <f t="shared" si="5"/>
        <v>0</v>
      </c>
      <c r="U20" s="111">
        <f t="shared" si="5"/>
        <v>0</v>
      </c>
      <c r="V20" s="111">
        <f t="shared" si="5"/>
        <v>0</v>
      </c>
      <c r="W20" s="111">
        <f t="shared" si="5"/>
        <v>0</v>
      </c>
      <c r="X20" s="111">
        <f t="shared" si="5"/>
        <v>0</v>
      </c>
    </row>
    <row r="21" spans="2:28" ht="18" customHeight="1" x14ac:dyDescent="0.2">
      <c r="B21" s="74" t="str">
        <f t="shared" si="2"/>
        <v>Imobilizado/ Intangível - 18 anos</v>
      </c>
      <c r="C21" s="75">
        <f t="shared" si="2"/>
        <v>18</v>
      </c>
      <c r="D21" s="110">
        <f>SUM(E21:X21)</f>
        <v>0</v>
      </c>
      <c r="E21" s="111">
        <f t="shared" ref="E21:X21" si="6">E$127</f>
        <v>0</v>
      </c>
      <c r="F21" s="111">
        <f t="shared" si="6"/>
        <v>0</v>
      </c>
      <c r="G21" s="111">
        <f t="shared" si="6"/>
        <v>0</v>
      </c>
      <c r="H21" s="111">
        <f t="shared" si="6"/>
        <v>0</v>
      </c>
      <c r="I21" s="111">
        <f t="shared" si="6"/>
        <v>0</v>
      </c>
      <c r="J21" s="111">
        <f t="shared" si="6"/>
        <v>0</v>
      </c>
      <c r="K21" s="111">
        <f t="shared" si="6"/>
        <v>0</v>
      </c>
      <c r="L21" s="111">
        <f t="shared" si="6"/>
        <v>0</v>
      </c>
      <c r="M21" s="111">
        <f t="shared" si="6"/>
        <v>0</v>
      </c>
      <c r="N21" s="111">
        <f t="shared" si="6"/>
        <v>0</v>
      </c>
      <c r="O21" s="111">
        <f t="shared" si="6"/>
        <v>0</v>
      </c>
      <c r="P21" s="111">
        <f t="shared" si="6"/>
        <v>0</v>
      </c>
      <c r="Q21" s="111">
        <f t="shared" si="6"/>
        <v>0</v>
      </c>
      <c r="R21" s="111">
        <f t="shared" si="6"/>
        <v>0</v>
      </c>
      <c r="S21" s="111">
        <f t="shared" si="6"/>
        <v>0</v>
      </c>
      <c r="T21" s="111">
        <f t="shared" si="6"/>
        <v>0</v>
      </c>
      <c r="U21" s="111">
        <f t="shared" si="6"/>
        <v>0</v>
      </c>
      <c r="V21" s="111">
        <f t="shared" si="6"/>
        <v>0</v>
      </c>
      <c r="W21" s="111">
        <f t="shared" si="6"/>
        <v>0</v>
      </c>
      <c r="X21" s="111">
        <f t="shared" si="6"/>
        <v>0</v>
      </c>
    </row>
    <row r="22" spans="2:28" ht="18" customHeight="1" x14ac:dyDescent="0.2">
      <c r="B22" s="74" t="str">
        <f t="shared" si="2"/>
        <v>Imobilizado/ Intangível - 20 anos</v>
      </c>
      <c r="C22" s="75">
        <f t="shared" si="2"/>
        <v>20</v>
      </c>
      <c r="D22" s="110">
        <f>SUM(E22:X22)</f>
        <v>0</v>
      </c>
      <c r="E22" s="111">
        <f t="shared" ref="E22:X22" si="7">E$152</f>
        <v>0</v>
      </c>
      <c r="F22" s="111">
        <f t="shared" si="7"/>
        <v>0</v>
      </c>
      <c r="G22" s="111">
        <f t="shared" si="7"/>
        <v>0</v>
      </c>
      <c r="H22" s="111">
        <f t="shared" si="7"/>
        <v>0</v>
      </c>
      <c r="I22" s="111">
        <f t="shared" si="7"/>
        <v>0</v>
      </c>
      <c r="J22" s="111">
        <f t="shared" si="7"/>
        <v>0</v>
      </c>
      <c r="K22" s="111">
        <f t="shared" si="7"/>
        <v>0</v>
      </c>
      <c r="L22" s="111">
        <f t="shared" si="7"/>
        <v>0</v>
      </c>
      <c r="M22" s="111">
        <f t="shared" si="7"/>
        <v>0</v>
      </c>
      <c r="N22" s="111">
        <f t="shared" si="7"/>
        <v>0</v>
      </c>
      <c r="O22" s="111">
        <f t="shared" si="7"/>
        <v>0</v>
      </c>
      <c r="P22" s="111">
        <f t="shared" si="7"/>
        <v>0</v>
      </c>
      <c r="Q22" s="111">
        <f t="shared" si="7"/>
        <v>0</v>
      </c>
      <c r="R22" s="111">
        <f t="shared" si="7"/>
        <v>0</v>
      </c>
      <c r="S22" s="111">
        <f t="shared" si="7"/>
        <v>0</v>
      </c>
      <c r="T22" s="111">
        <f t="shared" si="7"/>
        <v>0</v>
      </c>
      <c r="U22" s="111">
        <f t="shared" si="7"/>
        <v>0</v>
      </c>
      <c r="V22" s="111">
        <f t="shared" si="7"/>
        <v>0</v>
      </c>
      <c r="W22" s="111">
        <f t="shared" si="7"/>
        <v>0</v>
      </c>
      <c r="X22" s="111">
        <f t="shared" si="7"/>
        <v>0</v>
      </c>
    </row>
    <row r="23" spans="2:28" ht="18" customHeight="1" x14ac:dyDescent="0.2">
      <c r="B23" s="669" t="s">
        <v>2</v>
      </c>
      <c r="C23" s="669"/>
      <c r="D23" s="112">
        <f t="shared" ref="D23:X23" si="8">SUM(D18:D22)</f>
        <v>0</v>
      </c>
      <c r="E23" s="112">
        <f t="shared" si="8"/>
        <v>0</v>
      </c>
      <c r="F23" s="112">
        <f t="shared" si="8"/>
        <v>0</v>
      </c>
      <c r="G23" s="112">
        <f t="shared" si="8"/>
        <v>0</v>
      </c>
      <c r="H23" s="112">
        <f t="shared" si="8"/>
        <v>0</v>
      </c>
      <c r="I23" s="112">
        <f t="shared" si="8"/>
        <v>0</v>
      </c>
      <c r="J23" s="112">
        <f t="shared" si="8"/>
        <v>0</v>
      </c>
      <c r="K23" s="112">
        <f t="shared" si="8"/>
        <v>0</v>
      </c>
      <c r="L23" s="112">
        <f t="shared" si="8"/>
        <v>0</v>
      </c>
      <c r="M23" s="112">
        <f t="shared" si="8"/>
        <v>0</v>
      </c>
      <c r="N23" s="112">
        <f t="shared" si="8"/>
        <v>0</v>
      </c>
      <c r="O23" s="112">
        <f t="shared" si="8"/>
        <v>0</v>
      </c>
      <c r="P23" s="112">
        <f t="shared" si="8"/>
        <v>0</v>
      </c>
      <c r="Q23" s="112">
        <f t="shared" si="8"/>
        <v>0</v>
      </c>
      <c r="R23" s="112">
        <f t="shared" si="8"/>
        <v>0</v>
      </c>
      <c r="S23" s="112">
        <f t="shared" si="8"/>
        <v>0</v>
      </c>
      <c r="T23" s="112">
        <f t="shared" si="8"/>
        <v>0</v>
      </c>
      <c r="U23" s="112">
        <f t="shared" si="8"/>
        <v>0</v>
      </c>
      <c r="V23" s="112">
        <f t="shared" si="8"/>
        <v>0</v>
      </c>
      <c r="W23" s="112">
        <f t="shared" si="8"/>
        <v>0</v>
      </c>
      <c r="X23" s="112">
        <f t="shared" si="8"/>
        <v>0</v>
      </c>
    </row>
    <row r="24" spans="2:28" ht="12" customHeight="1" x14ac:dyDescent="0.2"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spans="2:28" ht="12" customHeight="1" x14ac:dyDescent="0.2">
      <c r="C25" s="81"/>
      <c r="D25" s="82"/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2:28" ht="18" customHeight="1" x14ac:dyDescent="0.2">
      <c r="B26" s="89" t="s">
        <v>110</v>
      </c>
    </row>
    <row r="27" spans="2:28" ht="18" customHeight="1" x14ac:dyDescent="0.2">
      <c r="B27" s="90" t="s">
        <v>111</v>
      </c>
      <c r="E27" s="114">
        <v>0</v>
      </c>
      <c r="F27" s="114">
        <v>4.4999999999999998E-2</v>
      </c>
      <c r="G27" s="114">
        <v>4.4999999999999998E-2</v>
      </c>
      <c r="H27" s="114">
        <v>4.4999999999999998E-2</v>
      </c>
      <c r="I27" s="114">
        <v>4.4999999999999998E-2</v>
      </c>
      <c r="J27" s="114">
        <v>4.4999999999999998E-2</v>
      </c>
      <c r="K27" s="114">
        <v>4.4999999999999998E-2</v>
      </c>
      <c r="L27" s="114">
        <v>4.4999999999999998E-2</v>
      </c>
      <c r="M27" s="114">
        <v>4.4999999999999998E-2</v>
      </c>
      <c r="N27" s="114">
        <v>4.4999999999999998E-2</v>
      </c>
      <c r="O27" s="114">
        <v>4.4999999999999998E-2</v>
      </c>
      <c r="P27" s="114">
        <v>4.4999999999999998E-2</v>
      </c>
      <c r="Q27" s="114">
        <v>4.4999999999999998E-2</v>
      </c>
      <c r="R27" s="114">
        <v>4.4999999999999998E-2</v>
      </c>
      <c r="S27" s="114">
        <v>4.4999999999999998E-2</v>
      </c>
      <c r="T27" s="114">
        <v>4.4999999999999998E-2</v>
      </c>
      <c r="U27" s="114">
        <v>4.4999999999999998E-2</v>
      </c>
      <c r="V27" s="114">
        <v>4.4999999999999998E-2</v>
      </c>
      <c r="W27" s="114">
        <v>4.4999999999999998E-2</v>
      </c>
      <c r="X27" s="114">
        <v>4.4999999999999998E-2</v>
      </c>
    </row>
    <row r="30" spans="2:28" x14ac:dyDescent="0.2">
      <c r="B30" s="91" t="str">
        <f>B$8</f>
        <v>Imobilizado/ Intangível - 5 anos</v>
      </c>
      <c r="C30" s="92">
        <f>$C$8</f>
        <v>5</v>
      </c>
      <c r="D30" s="271" t="s">
        <v>112</v>
      </c>
      <c r="E30" s="93">
        <f>E$7</f>
        <v>1</v>
      </c>
      <c r="F30" s="93">
        <f t="shared" ref="F30:X30" si="9">F$7</f>
        <v>2</v>
      </c>
      <c r="G30" s="93">
        <f t="shared" si="9"/>
        <v>3</v>
      </c>
      <c r="H30" s="93">
        <f t="shared" si="9"/>
        <v>4</v>
      </c>
      <c r="I30" s="93">
        <f t="shared" si="9"/>
        <v>5</v>
      </c>
      <c r="J30" s="93">
        <f t="shared" si="9"/>
        <v>6</v>
      </c>
      <c r="K30" s="93">
        <f t="shared" si="9"/>
        <v>7</v>
      </c>
      <c r="L30" s="93">
        <f t="shared" si="9"/>
        <v>8</v>
      </c>
      <c r="M30" s="93">
        <f t="shared" si="9"/>
        <v>9</v>
      </c>
      <c r="N30" s="93">
        <f t="shared" si="9"/>
        <v>10</v>
      </c>
      <c r="O30" s="93">
        <f t="shared" si="9"/>
        <v>11</v>
      </c>
      <c r="P30" s="93">
        <f t="shared" si="9"/>
        <v>12</v>
      </c>
      <c r="Q30" s="93">
        <f t="shared" si="9"/>
        <v>13</v>
      </c>
      <c r="R30" s="93">
        <f t="shared" si="9"/>
        <v>14</v>
      </c>
      <c r="S30" s="93">
        <f t="shared" si="9"/>
        <v>15</v>
      </c>
      <c r="T30" s="93">
        <f t="shared" si="9"/>
        <v>16</v>
      </c>
      <c r="U30" s="93">
        <f t="shared" si="9"/>
        <v>17</v>
      </c>
      <c r="V30" s="93">
        <f t="shared" si="9"/>
        <v>18</v>
      </c>
      <c r="W30" s="93">
        <f t="shared" si="9"/>
        <v>19</v>
      </c>
      <c r="X30" s="93">
        <f t="shared" si="9"/>
        <v>20</v>
      </c>
    </row>
    <row r="31" spans="2:28" x14ac:dyDescent="0.2">
      <c r="B31" s="499">
        <v>20</v>
      </c>
      <c r="C31" s="113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2:28" x14ac:dyDescent="0.2">
      <c r="B32" s="499">
        <f>MIN(C$30,MAX((B$31-C31-1),0))</f>
        <v>5</v>
      </c>
      <c r="C32" s="113">
        <f>$E$7</f>
        <v>1</v>
      </c>
      <c r="D32" s="96">
        <f t="shared" ref="D32:D51" si="10">SUMIF($E$7:$X$7,$C32,$E$8:$X$8)</f>
        <v>0</v>
      </c>
      <c r="E32" s="95">
        <f>IF(AND(E$30=$B$31,$C32=$B$31),$D32,IF(AND(E$30&gt;$C32,E$30&lt;=($B32+$C32)),$D32/$B32,0)/IF('A.8.FATOR'!E32=0,1,'A.8.FATOR'!E32))</f>
        <v>0</v>
      </c>
      <c r="F32" s="95">
        <f>IF(AND(F$30=$B$31,$C32=$B$31),$D32,IF(AND(F$30&gt;$C32,F$30&lt;=($B32+$C32)),$D32/$B32,0)/IF('A.8.FATOR'!F32=0,1,'A.8.FATOR'!F32))</f>
        <v>0</v>
      </c>
      <c r="G32" s="95">
        <f>IF(AND(G$30=$B$31,$C32=$B$31),$D32,IF(AND(G$30&gt;$C32,G$30&lt;=($B32+$C32)),$D32/$B32,0)/IF('A.8.FATOR'!G32=0,1,'A.8.FATOR'!G32))</f>
        <v>0</v>
      </c>
      <c r="H32" s="95">
        <f>IF(AND(H$30=$B$31,$C32=$B$31),$D32,IF(AND(H$30&gt;$C32,H$30&lt;=($B32+$C32)),$D32/$B32,0)/IF('A.8.FATOR'!H32=0,1,'A.8.FATOR'!H32))</f>
        <v>0</v>
      </c>
      <c r="I32" s="95">
        <f>IF(AND(I$30=$B$31,$C32=$B$31),$D32,IF(AND(I$30&gt;$C32,I$30&lt;=($B32+$C32)),$D32/$B32,0)/IF('A.8.FATOR'!I32=0,1,'A.8.FATOR'!I32))</f>
        <v>0</v>
      </c>
      <c r="J32" s="95">
        <f>IF(AND(J$30=$B$31,$C32=$B$31),$D32,IF(AND(J$30&gt;$C32,J$30&lt;=($B32+$C32)),$D32/$B32,0)/IF('A.8.FATOR'!J32=0,1,'A.8.FATOR'!J32))</f>
        <v>0</v>
      </c>
      <c r="K32" s="95">
        <f>IF(AND(K$30=$B$31,$C32=$B$31),$D32,IF(AND(K$30&gt;$C32,K$30&lt;=($B32+$C32)),$D32/$B32,0)/IF('A.8.FATOR'!K32=0,1,'A.8.FATOR'!K32))</f>
        <v>0</v>
      </c>
      <c r="L32" s="95">
        <f>IF(AND(L$30=$B$31,$C32=$B$31),$D32,IF(AND(L$30&gt;$C32,L$30&lt;=($B32+$C32)),$D32/$B32,0)/IF('A.8.FATOR'!L32=0,1,'A.8.FATOR'!L32))</f>
        <v>0</v>
      </c>
      <c r="M32" s="95">
        <f>IF(AND(M$30=$B$31,$C32=$B$31),$D32,IF(AND(M$30&gt;$C32,M$30&lt;=($B32+$C32)),$D32/$B32,0)/IF('A.8.FATOR'!M32=0,1,'A.8.FATOR'!M32))</f>
        <v>0</v>
      </c>
      <c r="N32" s="95">
        <f>IF(AND(N$30=$B$31,$C32=$B$31),$D32,IF(AND(N$30&gt;$C32,N$30&lt;=($B32+$C32)),$D32/$B32,0)/IF('A.8.FATOR'!N32=0,1,'A.8.FATOR'!N32))</f>
        <v>0</v>
      </c>
      <c r="O32" s="95">
        <f>IF(AND(O$30=$B$31,$C32=$B$31),$D32,IF(AND(O$30&gt;$C32,O$30&lt;=($B32+$C32)),$D32/$B32,0)/IF('A.8.FATOR'!O32=0,1,'A.8.FATOR'!O32))</f>
        <v>0</v>
      </c>
      <c r="P32" s="95">
        <f>IF(AND(P$30=$B$31,$C32=$B$31),$D32,IF(AND(P$30&gt;$C32,P$30&lt;=($B32+$C32)),$D32/$B32,0)/IF('A.8.FATOR'!P32=0,1,'A.8.FATOR'!P32))</f>
        <v>0</v>
      </c>
      <c r="Q32" s="95">
        <f>IF(AND(Q$30=$B$31,$C32=$B$31),$D32,IF(AND(Q$30&gt;$C32,Q$30&lt;=($B32+$C32)),$D32/$B32,0)/IF('A.8.FATOR'!Q32=0,1,'A.8.FATOR'!Q32))</f>
        <v>0</v>
      </c>
      <c r="R32" s="95">
        <f>IF(AND(R$30=$B$31,$C32=$B$31),$D32,IF(AND(R$30&gt;$C32,R$30&lt;=($B32+$C32)),$D32/$B32,0)/IF('A.8.FATOR'!R32=0,1,'A.8.FATOR'!R32))</f>
        <v>0</v>
      </c>
      <c r="S32" s="95">
        <f>IF(AND(S$30=$B$31,$C32=$B$31),$D32,IF(AND(S$30&gt;$C32,S$30&lt;=($B32+$C32)),$D32/$B32,0)/IF('A.8.FATOR'!S32=0,1,'A.8.FATOR'!S32))</f>
        <v>0</v>
      </c>
      <c r="T32" s="95">
        <f>IF(AND(T$30=$B$31,$C32=$B$31),$D32,IF(AND(T$30&gt;$C32,T$30&lt;=($B32+$C32)),$D32/$B32,0)/IF('A.8.FATOR'!T32=0,1,'A.8.FATOR'!T32))</f>
        <v>0</v>
      </c>
      <c r="U32" s="95">
        <f>IF(AND(U$30=$B$31,$C32=$B$31),$D32,IF(AND(U$30&gt;$C32,U$30&lt;=($B32+$C32)),$D32/$B32,0)/IF('A.8.FATOR'!U32=0,1,'A.8.FATOR'!U32))</f>
        <v>0</v>
      </c>
      <c r="V32" s="95">
        <f>IF(AND(V$30=$B$31,$C32=$B$31),$D32,IF(AND(V$30&gt;$C32,V$30&lt;=($B32+$C32)),$D32/$B32,0)/IF('A.8.FATOR'!V32=0,1,'A.8.FATOR'!V32))</f>
        <v>0</v>
      </c>
      <c r="W32" s="95">
        <f>IF(AND(W$30=$B$31,$C32=$B$31),$D32,IF(AND(W$30&gt;$C32,W$30&lt;=($B32+$C32)),$D32/$B32,0)/IF('A.8.FATOR'!W32=0,1,'A.8.FATOR'!W32))</f>
        <v>0</v>
      </c>
      <c r="X32" s="95">
        <f>IF(AND(X$30=$B$31,$C32=$B$31),$D32,IF(AND(X$30&gt;$C32,X$30&lt;=($B32+$C32)),$D32/$B32,0)/IF('A.8.FATOR'!X32=0,1,'A.8.FATOR'!X32))</f>
        <v>0</v>
      </c>
      <c r="Y32" s="84"/>
      <c r="Z32" s="82"/>
      <c r="AB32" s="85"/>
    </row>
    <row r="33" spans="2:28" x14ac:dyDescent="0.2">
      <c r="B33" s="499">
        <f t="shared" ref="B33:B51" si="11">MIN(C$30,MAX((B$31-C32-1),0))</f>
        <v>5</v>
      </c>
      <c r="C33" s="113">
        <f>C32+1</f>
        <v>2</v>
      </c>
      <c r="D33" s="96">
        <f t="shared" si="10"/>
        <v>0</v>
      </c>
      <c r="E33" s="95">
        <f>IF(AND(E$30=$B$31,$C33=$B$31),$D33,IF(AND(E$30&gt;$C33,E$30&lt;=($B33+$C33)),$D33/$B33,0)/IF('A.8.FATOR'!E33=0,1,'A.8.FATOR'!E33))</f>
        <v>0</v>
      </c>
      <c r="F33" s="95">
        <f>IF(AND(F$30=$B$31,$C33=$B$31),$D33,IF(AND(F$30&gt;$C33,F$30&lt;=($B33+$C33)),$D33/$B33,0)/IF('A.8.FATOR'!F33=0,1,'A.8.FATOR'!F33))</f>
        <v>0</v>
      </c>
      <c r="G33" s="95">
        <f>IF(AND(G$30=$B$31,$C33=$B$31),$D33,IF(AND(G$30&gt;$C33,G$30&lt;=($B33+$C33)),$D33/$B33,0)/IF('A.8.FATOR'!G33=0,1,'A.8.FATOR'!G33))</f>
        <v>0</v>
      </c>
      <c r="H33" s="95">
        <f>IF(AND(H$30=$B$31,$C33=$B$31),$D33,IF(AND(H$30&gt;$C33,H$30&lt;=($B33+$C33)),$D33/$B33,0)/IF('A.8.FATOR'!H33=0,1,'A.8.FATOR'!H33))</f>
        <v>0</v>
      </c>
      <c r="I33" s="95">
        <f>IF(AND(I$30=$B$31,$C33=$B$31),$D33,IF(AND(I$30&gt;$C33,I$30&lt;=($B33+$C33)),$D33/$B33,0)/IF('A.8.FATOR'!I33=0,1,'A.8.FATOR'!I33))</f>
        <v>0</v>
      </c>
      <c r="J33" s="95">
        <f>IF(AND(J$30=$B$31,$C33=$B$31),$D33,IF(AND(J$30&gt;$C33,J$30&lt;=($B33+$C33)),$D33/$B33,0)/IF('A.8.FATOR'!J33=0,1,'A.8.FATOR'!J33))</f>
        <v>0</v>
      </c>
      <c r="K33" s="95">
        <f>IF(AND(K$30=$B$31,$C33=$B$31),$D33,IF(AND(K$30&gt;$C33,K$30&lt;=($B33+$C33)),$D33/$B33,0)/IF('A.8.FATOR'!K33=0,1,'A.8.FATOR'!K33))</f>
        <v>0</v>
      </c>
      <c r="L33" s="95">
        <f>IF(AND(L$30=$B$31,$C33=$B$31),$D33,IF(AND(L$30&gt;$C33,L$30&lt;=($B33+$C33)),$D33/$B33,0)/IF('A.8.FATOR'!L33=0,1,'A.8.FATOR'!L33))</f>
        <v>0</v>
      </c>
      <c r="M33" s="95">
        <f>IF(AND(M$30=$B$31,$C33=$B$31),$D33,IF(AND(M$30&gt;$C33,M$30&lt;=($B33+$C33)),$D33/$B33,0)/IF('A.8.FATOR'!M33=0,1,'A.8.FATOR'!M33))</f>
        <v>0</v>
      </c>
      <c r="N33" s="95">
        <f>IF(AND(N$30=$B$31,$C33=$B$31),$D33,IF(AND(N$30&gt;$C33,N$30&lt;=($B33+$C33)),$D33/$B33,0)/IF('A.8.FATOR'!N33=0,1,'A.8.FATOR'!N33))</f>
        <v>0</v>
      </c>
      <c r="O33" s="95">
        <f>IF(AND(O$30=$B$31,$C33=$B$31),$D33,IF(AND(O$30&gt;$C33,O$30&lt;=($B33+$C33)),$D33/$B33,0)/IF('A.8.FATOR'!O33=0,1,'A.8.FATOR'!O33))</f>
        <v>0</v>
      </c>
      <c r="P33" s="95">
        <f>IF(AND(P$30=$B$31,$C33=$B$31),$D33,IF(AND(P$30&gt;$C33,P$30&lt;=($B33+$C33)),$D33/$B33,0)/IF('A.8.FATOR'!P33=0,1,'A.8.FATOR'!P33))</f>
        <v>0</v>
      </c>
      <c r="Q33" s="95">
        <f>IF(AND(Q$30=$B$31,$C33=$B$31),$D33,IF(AND(Q$30&gt;$C33,Q$30&lt;=($B33+$C33)),$D33/$B33,0)/IF('A.8.FATOR'!Q33=0,1,'A.8.FATOR'!Q33))</f>
        <v>0</v>
      </c>
      <c r="R33" s="95">
        <f>IF(AND(R$30=$B$31,$C33=$B$31),$D33,IF(AND(R$30&gt;$C33,R$30&lt;=($B33+$C33)),$D33/$B33,0)/IF('A.8.FATOR'!R33=0,1,'A.8.FATOR'!R33))</f>
        <v>0</v>
      </c>
      <c r="S33" s="95">
        <f>IF(AND(S$30=$B$31,$C33=$B$31),$D33,IF(AND(S$30&gt;$C33,S$30&lt;=($B33+$C33)),$D33/$B33,0)/IF('A.8.FATOR'!S33=0,1,'A.8.FATOR'!S33))</f>
        <v>0</v>
      </c>
      <c r="T33" s="95">
        <f>IF(AND(T$30=$B$31,$C33=$B$31),$D33,IF(AND(T$30&gt;$C33,T$30&lt;=($B33+$C33)),$D33/$B33,0)/IF('A.8.FATOR'!T33=0,1,'A.8.FATOR'!T33))</f>
        <v>0</v>
      </c>
      <c r="U33" s="95">
        <f>IF(AND(U$30=$B$31,$C33=$B$31),$D33,IF(AND(U$30&gt;$C33,U$30&lt;=($B33+$C33)),$D33/$B33,0)/IF('A.8.FATOR'!U33=0,1,'A.8.FATOR'!U33))</f>
        <v>0</v>
      </c>
      <c r="V33" s="95">
        <f>IF(AND(V$30=$B$31,$C33=$B$31),$D33,IF(AND(V$30&gt;$C33,V$30&lt;=($B33+$C33)),$D33/$B33,0)/IF('A.8.FATOR'!V33=0,1,'A.8.FATOR'!V33))</f>
        <v>0</v>
      </c>
      <c r="W33" s="95">
        <f>IF(AND(W$30=$B$31,$C33=$B$31),$D33,IF(AND(W$30&gt;$C33,W$30&lt;=($B33+$C33)),$D33/$B33,0)/IF('A.8.FATOR'!W33=0,1,'A.8.FATOR'!W33))</f>
        <v>0</v>
      </c>
      <c r="X33" s="95">
        <f>IF(AND(X$30=$B$31,$C33=$B$31),$D33,IF(AND(X$30&gt;$C33,X$30&lt;=($B33+$C33)),$D33/$B33,0)/IF('A.8.FATOR'!X33=0,1,'A.8.FATOR'!X33))</f>
        <v>0</v>
      </c>
      <c r="Y33" s="84"/>
      <c r="Z33" s="82"/>
      <c r="AB33" s="85"/>
    </row>
    <row r="34" spans="2:28" x14ac:dyDescent="0.2">
      <c r="B34" s="499">
        <f t="shared" si="11"/>
        <v>5</v>
      </c>
      <c r="C34" s="113">
        <f t="shared" ref="C34:C51" si="12">C33+1</f>
        <v>3</v>
      </c>
      <c r="D34" s="96">
        <f t="shared" si="10"/>
        <v>0</v>
      </c>
      <c r="E34" s="95">
        <f>IF(AND(E$30=$B$31,$C34=$B$31),$D34,IF(AND(E$30&gt;$C34,E$30&lt;=($B34+$C34)),$D34/$B34,0)/IF('A.8.FATOR'!E34=0,1,'A.8.FATOR'!E34))</f>
        <v>0</v>
      </c>
      <c r="F34" s="95">
        <f>IF(AND(F$30=$B$31,$C34=$B$31),$D34,IF(AND(F$30&gt;$C34,F$30&lt;=($B34+$C34)),$D34/$B34,0)/IF('A.8.FATOR'!F34=0,1,'A.8.FATOR'!F34))</f>
        <v>0</v>
      </c>
      <c r="G34" s="95">
        <f>IF(AND(G$30=$B$31,$C34=$B$31),$D34,IF(AND(G$30&gt;$C34,G$30&lt;=($B34+$C34)),$D34/$B34,0)/IF('A.8.FATOR'!G34=0,1,'A.8.FATOR'!G34))</f>
        <v>0</v>
      </c>
      <c r="H34" s="95">
        <f>IF(AND(H$30=$B$31,$C34=$B$31),$D34,IF(AND(H$30&gt;$C34,H$30&lt;=($B34+$C34)),$D34/$B34,0)/IF('A.8.FATOR'!H34=0,1,'A.8.FATOR'!H34))</f>
        <v>0</v>
      </c>
      <c r="I34" s="95">
        <f>IF(AND(I$30=$B$31,$C34=$B$31),$D34,IF(AND(I$30&gt;$C34,I$30&lt;=($B34+$C34)),$D34/$B34,0)/IF('A.8.FATOR'!I34=0,1,'A.8.FATOR'!I34))</f>
        <v>0</v>
      </c>
      <c r="J34" s="95">
        <f>IF(AND(J$30=$B$31,$C34=$B$31),$D34,IF(AND(J$30&gt;$C34,J$30&lt;=($B34+$C34)),$D34/$B34,0)/IF('A.8.FATOR'!J34=0,1,'A.8.FATOR'!J34))</f>
        <v>0</v>
      </c>
      <c r="K34" s="95">
        <f>IF(AND(K$30=$B$31,$C34=$B$31),$D34,IF(AND(K$30&gt;$C34,K$30&lt;=($B34+$C34)),$D34/$B34,0)/IF('A.8.FATOR'!K34=0,1,'A.8.FATOR'!K34))</f>
        <v>0</v>
      </c>
      <c r="L34" s="95">
        <f>IF(AND(L$30=$B$31,$C34=$B$31),$D34,IF(AND(L$30&gt;$C34,L$30&lt;=($B34+$C34)),$D34/$B34,0)/IF('A.8.FATOR'!L34=0,1,'A.8.FATOR'!L34))</f>
        <v>0</v>
      </c>
      <c r="M34" s="95">
        <f>IF(AND(M$30=$B$31,$C34=$B$31),$D34,IF(AND(M$30&gt;$C34,M$30&lt;=($B34+$C34)),$D34/$B34,0)/IF('A.8.FATOR'!M34=0,1,'A.8.FATOR'!M34))</f>
        <v>0</v>
      </c>
      <c r="N34" s="95">
        <f>IF(AND(N$30=$B$31,$C34=$B$31),$D34,IF(AND(N$30&gt;$C34,N$30&lt;=($B34+$C34)),$D34/$B34,0)/IF('A.8.FATOR'!N34=0,1,'A.8.FATOR'!N34))</f>
        <v>0</v>
      </c>
      <c r="O34" s="95">
        <f>IF(AND(O$30=$B$31,$C34=$B$31),$D34,IF(AND(O$30&gt;$C34,O$30&lt;=($B34+$C34)),$D34/$B34,0)/IF('A.8.FATOR'!O34=0,1,'A.8.FATOR'!O34))</f>
        <v>0</v>
      </c>
      <c r="P34" s="95">
        <f>IF(AND(P$30=$B$31,$C34=$B$31),$D34,IF(AND(P$30&gt;$C34,P$30&lt;=($B34+$C34)),$D34/$B34,0)/IF('A.8.FATOR'!P34=0,1,'A.8.FATOR'!P34))</f>
        <v>0</v>
      </c>
      <c r="Q34" s="95">
        <f>IF(AND(Q$30=$B$31,$C34=$B$31),$D34,IF(AND(Q$30&gt;$C34,Q$30&lt;=($B34+$C34)),$D34/$B34,0)/IF('A.8.FATOR'!Q34=0,1,'A.8.FATOR'!Q34))</f>
        <v>0</v>
      </c>
      <c r="R34" s="95">
        <f>IF(AND(R$30=$B$31,$C34=$B$31),$D34,IF(AND(R$30&gt;$C34,R$30&lt;=($B34+$C34)),$D34/$B34,0)/IF('A.8.FATOR'!R34=0,1,'A.8.FATOR'!R34))</f>
        <v>0</v>
      </c>
      <c r="S34" s="95">
        <f>IF(AND(S$30=$B$31,$C34=$B$31),$D34,IF(AND(S$30&gt;$C34,S$30&lt;=($B34+$C34)),$D34/$B34,0)/IF('A.8.FATOR'!S34=0,1,'A.8.FATOR'!S34))</f>
        <v>0</v>
      </c>
      <c r="T34" s="95">
        <f>IF(AND(T$30=$B$31,$C34=$B$31),$D34,IF(AND(T$30&gt;$C34,T$30&lt;=($B34+$C34)),$D34/$B34,0)/IF('A.8.FATOR'!T34=0,1,'A.8.FATOR'!T34))</f>
        <v>0</v>
      </c>
      <c r="U34" s="95">
        <f>IF(AND(U$30=$B$31,$C34=$B$31),$D34,IF(AND(U$30&gt;$C34,U$30&lt;=($B34+$C34)),$D34/$B34,0)/IF('A.8.FATOR'!U34=0,1,'A.8.FATOR'!U34))</f>
        <v>0</v>
      </c>
      <c r="V34" s="95">
        <f>IF(AND(V$30=$B$31,$C34=$B$31),$D34,IF(AND(V$30&gt;$C34,V$30&lt;=($B34+$C34)),$D34/$B34,0)/IF('A.8.FATOR'!V34=0,1,'A.8.FATOR'!V34))</f>
        <v>0</v>
      </c>
      <c r="W34" s="95">
        <f>IF(AND(W$30=$B$31,$C34=$B$31),$D34,IF(AND(W$30&gt;$C34,W$30&lt;=($B34+$C34)),$D34/$B34,0)/IF('A.8.FATOR'!W34=0,1,'A.8.FATOR'!W34))</f>
        <v>0</v>
      </c>
      <c r="X34" s="95">
        <f>IF(AND(X$30=$B$31,$C34=$B$31),$D34,IF(AND(X$30&gt;$C34,X$30&lt;=($B34+$C34)),$D34/$B34,0)/IF('A.8.FATOR'!X34=0,1,'A.8.FATOR'!X34))</f>
        <v>0</v>
      </c>
      <c r="Y34" s="84"/>
      <c r="Z34" s="82"/>
      <c r="AB34" s="85"/>
    </row>
    <row r="35" spans="2:28" x14ac:dyDescent="0.2">
      <c r="B35" s="499">
        <f t="shared" si="11"/>
        <v>5</v>
      </c>
      <c r="C35" s="113">
        <f t="shared" si="12"/>
        <v>4</v>
      </c>
      <c r="D35" s="96">
        <f t="shared" si="10"/>
        <v>0</v>
      </c>
      <c r="E35" s="95">
        <f>IF(AND(E$30=$B$31,$C35=$B$31),$D35,IF(AND(E$30&gt;$C35,E$30&lt;=($B35+$C35)),$D35/$B35,0)/IF('A.8.FATOR'!E35=0,1,'A.8.FATOR'!E35))</f>
        <v>0</v>
      </c>
      <c r="F35" s="95">
        <f>IF(AND(F$30=$B$31,$C35=$B$31),$D35,IF(AND(F$30&gt;$C35,F$30&lt;=($B35+$C35)),$D35/$B35,0)/IF('A.8.FATOR'!F35=0,1,'A.8.FATOR'!F35))</f>
        <v>0</v>
      </c>
      <c r="G35" s="95">
        <f>IF(AND(G$30=$B$31,$C35=$B$31),$D35,IF(AND(G$30&gt;$C35,G$30&lt;=($B35+$C35)),$D35/$B35,0)/IF('A.8.FATOR'!G35=0,1,'A.8.FATOR'!G35))</f>
        <v>0</v>
      </c>
      <c r="H35" s="95">
        <f>IF(AND(H$30=$B$31,$C35=$B$31),$D35,IF(AND(H$30&gt;$C35,H$30&lt;=($B35+$C35)),$D35/$B35,0)/IF('A.8.FATOR'!H35=0,1,'A.8.FATOR'!H35))</f>
        <v>0</v>
      </c>
      <c r="I35" s="95">
        <f>IF(AND(I$30=$B$31,$C35=$B$31),$D35,IF(AND(I$30&gt;$C35,I$30&lt;=($B35+$C35)),$D35/$B35,0)/IF('A.8.FATOR'!I35=0,1,'A.8.FATOR'!I35))</f>
        <v>0</v>
      </c>
      <c r="J35" s="95">
        <f>IF(AND(J$30=$B$31,$C35=$B$31),$D35,IF(AND(J$30&gt;$C35,J$30&lt;=($B35+$C35)),$D35/$B35,0)/IF('A.8.FATOR'!J35=0,1,'A.8.FATOR'!J35))</f>
        <v>0</v>
      </c>
      <c r="K35" s="95">
        <f>IF(AND(K$30=$B$31,$C35=$B$31),$D35,IF(AND(K$30&gt;$C35,K$30&lt;=($B35+$C35)),$D35/$B35,0)/IF('A.8.FATOR'!K35=0,1,'A.8.FATOR'!K35))</f>
        <v>0</v>
      </c>
      <c r="L35" s="95">
        <f>IF(AND(L$30=$B$31,$C35=$B$31),$D35,IF(AND(L$30&gt;$C35,L$30&lt;=($B35+$C35)),$D35/$B35,0)/IF('A.8.FATOR'!L35=0,1,'A.8.FATOR'!L35))</f>
        <v>0</v>
      </c>
      <c r="M35" s="95">
        <f>IF(AND(M$30=$B$31,$C35=$B$31),$D35,IF(AND(M$30&gt;$C35,M$30&lt;=($B35+$C35)),$D35/$B35,0)/IF('A.8.FATOR'!M35=0,1,'A.8.FATOR'!M35))</f>
        <v>0</v>
      </c>
      <c r="N35" s="95">
        <f>IF(AND(N$30=$B$31,$C35=$B$31),$D35,IF(AND(N$30&gt;$C35,N$30&lt;=($B35+$C35)),$D35/$B35,0)/IF('A.8.FATOR'!N35=0,1,'A.8.FATOR'!N35))</f>
        <v>0</v>
      </c>
      <c r="O35" s="95">
        <f>IF(AND(O$30=$B$31,$C35=$B$31),$D35,IF(AND(O$30&gt;$C35,O$30&lt;=($B35+$C35)),$D35/$B35,0)/IF('A.8.FATOR'!O35=0,1,'A.8.FATOR'!O35))</f>
        <v>0</v>
      </c>
      <c r="P35" s="95">
        <f>IF(AND(P$30=$B$31,$C35=$B$31),$D35,IF(AND(P$30&gt;$C35,P$30&lt;=($B35+$C35)),$D35/$B35,0)/IF('A.8.FATOR'!P35=0,1,'A.8.FATOR'!P35))</f>
        <v>0</v>
      </c>
      <c r="Q35" s="95">
        <f>IF(AND(Q$30=$B$31,$C35=$B$31),$D35,IF(AND(Q$30&gt;$C35,Q$30&lt;=($B35+$C35)),$D35/$B35,0)/IF('A.8.FATOR'!Q35=0,1,'A.8.FATOR'!Q35))</f>
        <v>0</v>
      </c>
      <c r="R35" s="95">
        <f>IF(AND(R$30=$B$31,$C35=$B$31),$D35,IF(AND(R$30&gt;$C35,R$30&lt;=($B35+$C35)),$D35/$B35,0)/IF('A.8.FATOR'!R35=0,1,'A.8.FATOR'!R35))</f>
        <v>0</v>
      </c>
      <c r="S35" s="95">
        <f>IF(AND(S$30=$B$31,$C35=$B$31),$D35,IF(AND(S$30&gt;$C35,S$30&lt;=($B35+$C35)),$D35/$B35,0)/IF('A.8.FATOR'!S35=0,1,'A.8.FATOR'!S35))</f>
        <v>0</v>
      </c>
      <c r="T35" s="95">
        <f>IF(AND(T$30=$B$31,$C35=$B$31),$D35,IF(AND(T$30&gt;$C35,T$30&lt;=($B35+$C35)),$D35/$B35,0)/IF('A.8.FATOR'!T35=0,1,'A.8.FATOR'!T35))</f>
        <v>0</v>
      </c>
      <c r="U35" s="95">
        <f>IF(AND(U$30=$B$31,$C35=$B$31),$D35,IF(AND(U$30&gt;$C35,U$30&lt;=($B35+$C35)),$D35/$B35,0)/IF('A.8.FATOR'!U35=0,1,'A.8.FATOR'!U35))</f>
        <v>0</v>
      </c>
      <c r="V35" s="95">
        <f>IF(AND(V$30=$B$31,$C35=$B$31),$D35,IF(AND(V$30&gt;$C35,V$30&lt;=($B35+$C35)),$D35/$B35,0)/IF('A.8.FATOR'!V35=0,1,'A.8.FATOR'!V35))</f>
        <v>0</v>
      </c>
      <c r="W35" s="95">
        <f>IF(AND(W$30=$B$31,$C35=$B$31),$D35,IF(AND(W$30&gt;$C35,W$30&lt;=($B35+$C35)),$D35/$B35,0)/IF('A.8.FATOR'!W35=0,1,'A.8.FATOR'!W35))</f>
        <v>0</v>
      </c>
      <c r="X35" s="95">
        <f>IF(AND(X$30=$B$31,$C35=$B$31),$D35,IF(AND(X$30&gt;$C35,X$30&lt;=($B35+$C35)),$D35/$B35,0)/IF('A.8.FATOR'!X35=0,1,'A.8.FATOR'!X35))</f>
        <v>0</v>
      </c>
      <c r="Y35" s="84"/>
      <c r="Z35" s="82"/>
      <c r="AB35" s="85"/>
    </row>
    <row r="36" spans="2:28" x14ac:dyDescent="0.2">
      <c r="B36" s="499">
        <f t="shared" si="11"/>
        <v>5</v>
      </c>
      <c r="C36" s="113">
        <f t="shared" si="12"/>
        <v>5</v>
      </c>
      <c r="D36" s="96">
        <f t="shared" si="10"/>
        <v>0</v>
      </c>
      <c r="E36" s="95">
        <f>IF(AND(E$30=$B$31,$C36=$B$31),$D36,IF(AND(E$30&gt;$C36,E$30&lt;=($B36+$C36)),$D36/$B36,0)/IF('A.8.FATOR'!E36=0,1,'A.8.FATOR'!E36))</f>
        <v>0</v>
      </c>
      <c r="F36" s="95">
        <f>IF(AND(F$30=$B$31,$C36=$B$31),$D36,IF(AND(F$30&gt;$C36,F$30&lt;=($B36+$C36)),$D36/$B36,0)/IF('A.8.FATOR'!F36=0,1,'A.8.FATOR'!F36))</f>
        <v>0</v>
      </c>
      <c r="G36" s="95">
        <f>IF(AND(G$30=$B$31,$C36=$B$31),$D36,IF(AND(G$30&gt;$C36,G$30&lt;=($B36+$C36)),$D36/$B36,0)/IF('A.8.FATOR'!G36=0,1,'A.8.FATOR'!G36))</f>
        <v>0</v>
      </c>
      <c r="H36" s="95">
        <f>IF(AND(H$30=$B$31,$C36=$B$31),$D36,IF(AND(H$30&gt;$C36,H$30&lt;=($B36+$C36)),$D36/$B36,0)/IF('A.8.FATOR'!H36=0,1,'A.8.FATOR'!H36))</f>
        <v>0</v>
      </c>
      <c r="I36" s="95">
        <f>IF(AND(I$30=$B$31,$C36=$B$31),$D36,IF(AND(I$30&gt;$C36,I$30&lt;=($B36+$C36)),$D36/$B36,0)/IF('A.8.FATOR'!I36=0,1,'A.8.FATOR'!I36))</f>
        <v>0</v>
      </c>
      <c r="J36" s="95">
        <f>IF(AND(J$30=$B$31,$C36=$B$31),$D36,IF(AND(J$30&gt;$C36,J$30&lt;=($B36+$C36)),$D36/$B36,0)/IF('A.8.FATOR'!J36=0,1,'A.8.FATOR'!J36))</f>
        <v>0</v>
      </c>
      <c r="K36" s="95">
        <f>IF(AND(K$30=$B$31,$C36=$B$31),$D36,IF(AND(K$30&gt;$C36,K$30&lt;=($B36+$C36)),$D36/$B36,0)/IF('A.8.FATOR'!K36=0,1,'A.8.FATOR'!K36))</f>
        <v>0</v>
      </c>
      <c r="L36" s="95">
        <f>IF(AND(L$30=$B$31,$C36=$B$31),$D36,IF(AND(L$30&gt;$C36,L$30&lt;=($B36+$C36)),$D36/$B36,0)/IF('A.8.FATOR'!L36=0,1,'A.8.FATOR'!L36))</f>
        <v>0</v>
      </c>
      <c r="M36" s="95">
        <f>IF(AND(M$30=$B$31,$C36=$B$31),$D36,IF(AND(M$30&gt;$C36,M$30&lt;=($B36+$C36)),$D36/$B36,0)/IF('A.8.FATOR'!M36=0,1,'A.8.FATOR'!M36))</f>
        <v>0</v>
      </c>
      <c r="N36" s="95">
        <f>IF(AND(N$30=$B$31,$C36=$B$31),$D36,IF(AND(N$30&gt;$C36,N$30&lt;=($B36+$C36)),$D36/$B36,0)/IF('A.8.FATOR'!N36=0,1,'A.8.FATOR'!N36))</f>
        <v>0</v>
      </c>
      <c r="O36" s="95">
        <f>IF(AND(O$30=$B$31,$C36=$B$31),$D36,IF(AND(O$30&gt;$C36,O$30&lt;=($B36+$C36)),$D36/$B36,0)/IF('A.8.FATOR'!O36=0,1,'A.8.FATOR'!O36))</f>
        <v>0</v>
      </c>
      <c r="P36" s="95">
        <f>IF(AND(P$30=$B$31,$C36=$B$31),$D36,IF(AND(P$30&gt;$C36,P$30&lt;=($B36+$C36)),$D36/$B36,0)/IF('A.8.FATOR'!P36=0,1,'A.8.FATOR'!P36))</f>
        <v>0</v>
      </c>
      <c r="Q36" s="95">
        <f>IF(AND(Q$30=$B$31,$C36=$B$31),$D36,IF(AND(Q$30&gt;$C36,Q$30&lt;=($B36+$C36)),$D36/$B36,0)/IF('A.8.FATOR'!Q36=0,1,'A.8.FATOR'!Q36))</f>
        <v>0</v>
      </c>
      <c r="R36" s="95">
        <f>IF(AND(R$30=$B$31,$C36=$B$31),$D36,IF(AND(R$30&gt;$C36,R$30&lt;=($B36+$C36)),$D36/$B36,0)/IF('A.8.FATOR'!R36=0,1,'A.8.FATOR'!R36))</f>
        <v>0</v>
      </c>
      <c r="S36" s="95">
        <f>IF(AND(S$30=$B$31,$C36=$B$31),$D36,IF(AND(S$30&gt;$C36,S$30&lt;=($B36+$C36)),$D36/$B36,0)/IF('A.8.FATOR'!S36=0,1,'A.8.FATOR'!S36))</f>
        <v>0</v>
      </c>
      <c r="T36" s="95">
        <f>IF(AND(T$30=$B$31,$C36=$B$31),$D36,IF(AND(T$30&gt;$C36,T$30&lt;=($B36+$C36)),$D36/$B36,0)/IF('A.8.FATOR'!T36=0,1,'A.8.FATOR'!T36))</f>
        <v>0</v>
      </c>
      <c r="U36" s="95">
        <f>IF(AND(U$30=$B$31,$C36=$B$31),$D36,IF(AND(U$30&gt;$C36,U$30&lt;=($B36+$C36)),$D36/$B36,0)/IF('A.8.FATOR'!U36=0,1,'A.8.FATOR'!U36))</f>
        <v>0</v>
      </c>
      <c r="V36" s="95">
        <f>IF(AND(V$30=$B$31,$C36=$B$31),$D36,IF(AND(V$30&gt;$C36,V$30&lt;=($B36+$C36)),$D36/$B36,0)/IF('A.8.FATOR'!V36=0,1,'A.8.FATOR'!V36))</f>
        <v>0</v>
      </c>
      <c r="W36" s="95">
        <f>IF(AND(W$30=$B$31,$C36=$B$31),$D36,IF(AND(W$30&gt;$C36,W$30&lt;=($B36+$C36)),$D36/$B36,0)/IF('A.8.FATOR'!W36=0,1,'A.8.FATOR'!W36))</f>
        <v>0</v>
      </c>
      <c r="X36" s="95">
        <f>IF(AND(X$30=$B$31,$C36=$B$31),$D36,IF(AND(X$30&gt;$C36,X$30&lt;=($B36+$C36)),$D36/$B36,0)/IF('A.8.FATOR'!X36=0,1,'A.8.FATOR'!X36))</f>
        <v>0</v>
      </c>
      <c r="Y36" s="84"/>
      <c r="Z36" s="82"/>
      <c r="AB36" s="85"/>
    </row>
    <row r="37" spans="2:28" x14ac:dyDescent="0.2">
      <c r="B37" s="499">
        <f t="shared" si="11"/>
        <v>5</v>
      </c>
      <c r="C37" s="113">
        <f t="shared" si="12"/>
        <v>6</v>
      </c>
      <c r="D37" s="96">
        <f t="shared" si="10"/>
        <v>0</v>
      </c>
      <c r="E37" s="95">
        <f>IF(AND(E$30=$B$31,$C37=$B$31),$D37,IF(AND(E$30&gt;$C37,E$30&lt;=($B37+$C37)),$D37/$B37,0)/IF('A.8.FATOR'!E37=0,1,'A.8.FATOR'!E37))</f>
        <v>0</v>
      </c>
      <c r="F37" s="95">
        <f>IF(AND(F$30=$B$31,$C37=$B$31),$D37,IF(AND(F$30&gt;$C37,F$30&lt;=($B37+$C37)),$D37/$B37,0)/IF('A.8.FATOR'!F37=0,1,'A.8.FATOR'!F37))</f>
        <v>0</v>
      </c>
      <c r="G37" s="95">
        <f>IF(AND(G$30=$B$31,$C37=$B$31),$D37,IF(AND(G$30&gt;$C37,G$30&lt;=($B37+$C37)),$D37/$B37,0)/IF('A.8.FATOR'!G37=0,1,'A.8.FATOR'!G37))</f>
        <v>0</v>
      </c>
      <c r="H37" s="95">
        <f>IF(AND(H$30=$B$31,$C37=$B$31),$D37,IF(AND(H$30&gt;$C37,H$30&lt;=($B37+$C37)),$D37/$B37,0)/IF('A.8.FATOR'!H37=0,1,'A.8.FATOR'!H37))</f>
        <v>0</v>
      </c>
      <c r="I37" s="95">
        <f>IF(AND(I$30=$B$31,$C37=$B$31),$D37,IF(AND(I$30&gt;$C37,I$30&lt;=($B37+$C37)),$D37/$B37,0)/IF('A.8.FATOR'!I37=0,1,'A.8.FATOR'!I37))</f>
        <v>0</v>
      </c>
      <c r="J37" s="95">
        <f>IF(AND(J$30=$B$31,$C37=$B$31),$D37,IF(AND(J$30&gt;$C37,J$30&lt;=($B37+$C37)),$D37/$B37,0)/IF('A.8.FATOR'!J37=0,1,'A.8.FATOR'!J37))</f>
        <v>0</v>
      </c>
      <c r="K37" s="95">
        <f>IF(AND(K$30=$B$31,$C37=$B$31),$D37,IF(AND(K$30&gt;$C37,K$30&lt;=($B37+$C37)),$D37/$B37,0)/IF('A.8.FATOR'!K37=0,1,'A.8.FATOR'!K37))</f>
        <v>0</v>
      </c>
      <c r="L37" s="95">
        <f>IF(AND(L$30=$B$31,$C37=$B$31),$D37,IF(AND(L$30&gt;$C37,L$30&lt;=($B37+$C37)),$D37/$B37,0)/IF('A.8.FATOR'!L37=0,1,'A.8.FATOR'!L37))</f>
        <v>0</v>
      </c>
      <c r="M37" s="95">
        <f>IF(AND(M$30=$B$31,$C37=$B$31),$D37,IF(AND(M$30&gt;$C37,M$30&lt;=($B37+$C37)),$D37/$B37,0)/IF('A.8.FATOR'!M37=0,1,'A.8.FATOR'!M37))</f>
        <v>0</v>
      </c>
      <c r="N37" s="95">
        <f>IF(AND(N$30=$B$31,$C37=$B$31),$D37,IF(AND(N$30&gt;$C37,N$30&lt;=($B37+$C37)),$D37/$B37,0)/IF('A.8.FATOR'!N37=0,1,'A.8.FATOR'!N37))</f>
        <v>0</v>
      </c>
      <c r="O37" s="95">
        <f>IF(AND(O$30=$B$31,$C37=$B$31),$D37,IF(AND(O$30&gt;$C37,O$30&lt;=($B37+$C37)),$D37/$B37,0)/IF('A.8.FATOR'!O37=0,1,'A.8.FATOR'!O37))</f>
        <v>0</v>
      </c>
      <c r="P37" s="95">
        <f>IF(AND(P$30=$B$31,$C37=$B$31),$D37,IF(AND(P$30&gt;$C37,P$30&lt;=($B37+$C37)),$D37/$B37,0)/IF('A.8.FATOR'!P37=0,1,'A.8.FATOR'!P37))</f>
        <v>0</v>
      </c>
      <c r="Q37" s="95">
        <f>IF(AND(Q$30=$B$31,$C37=$B$31),$D37,IF(AND(Q$30&gt;$C37,Q$30&lt;=($B37+$C37)),$D37/$B37,0)/IF('A.8.FATOR'!Q37=0,1,'A.8.FATOR'!Q37))</f>
        <v>0</v>
      </c>
      <c r="R37" s="95">
        <f>IF(AND(R$30=$B$31,$C37=$B$31),$D37,IF(AND(R$30&gt;$C37,R$30&lt;=($B37+$C37)),$D37/$B37,0)/IF('A.8.FATOR'!R37=0,1,'A.8.FATOR'!R37))</f>
        <v>0</v>
      </c>
      <c r="S37" s="95">
        <f>IF(AND(S$30=$B$31,$C37=$B$31),$D37,IF(AND(S$30&gt;$C37,S$30&lt;=($B37+$C37)),$D37/$B37,0)/IF('A.8.FATOR'!S37=0,1,'A.8.FATOR'!S37))</f>
        <v>0</v>
      </c>
      <c r="T37" s="95">
        <f>IF(AND(T$30=$B$31,$C37=$B$31),$D37,IF(AND(T$30&gt;$C37,T$30&lt;=($B37+$C37)),$D37/$B37,0)/IF('A.8.FATOR'!T37=0,1,'A.8.FATOR'!T37))</f>
        <v>0</v>
      </c>
      <c r="U37" s="95">
        <f>IF(AND(U$30=$B$31,$C37=$B$31),$D37,IF(AND(U$30&gt;$C37,U$30&lt;=($B37+$C37)),$D37/$B37,0)/IF('A.8.FATOR'!U37=0,1,'A.8.FATOR'!U37))</f>
        <v>0</v>
      </c>
      <c r="V37" s="95">
        <f>IF(AND(V$30=$B$31,$C37=$B$31),$D37,IF(AND(V$30&gt;$C37,V$30&lt;=($B37+$C37)),$D37/$B37,0)/IF('A.8.FATOR'!V37=0,1,'A.8.FATOR'!V37))</f>
        <v>0</v>
      </c>
      <c r="W37" s="95">
        <f>IF(AND(W$30=$B$31,$C37=$B$31),$D37,IF(AND(W$30&gt;$C37,W$30&lt;=($B37+$C37)),$D37/$B37,0)/IF('A.8.FATOR'!W37=0,1,'A.8.FATOR'!W37))</f>
        <v>0</v>
      </c>
      <c r="X37" s="95">
        <f>IF(AND(X$30=$B$31,$C37=$B$31),$D37,IF(AND(X$30&gt;$C37,X$30&lt;=($B37+$C37)),$D37/$B37,0)/IF('A.8.FATOR'!X37=0,1,'A.8.FATOR'!X37))</f>
        <v>0</v>
      </c>
      <c r="Y37" s="84"/>
      <c r="Z37" s="82"/>
      <c r="AB37" s="85"/>
    </row>
    <row r="38" spans="2:28" x14ac:dyDescent="0.2">
      <c r="B38" s="499">
        <f t="shared" si="11"/>
        <v>5</v>
      </c>
      <c r="C38" s="113">
        <f t="shared" si="12"/>
        <v>7</v>
      </c>
      <c r="D38" s="96">
        <f t="shared" si="10"/>
        <v>0</v>
      </c>
      <c r="E38" s="95">
        <f>IF(AND(E$30=$B$31,$C38=$B$31),$D38,IF(AND(E$30&gt;$C38,E$30&lt;=($B38+$C38)),$D38/$B38,0)/IF('A.8.FATOR'!E38=0,1,'A.8.FATOR'!E38))</f>
        <v>0</v>
      </c>
      <c r="F38" s="95">
        <f>IF(AND(F$30=$B$31,$C38=$B$31),$D38,IF(AND(F$30&gt;$C38,F$30&lt;=($B38+$C38)),$D38/$B38,0)/IF('A.8.FATOR'!F38=0,1,'A.8.FATOR'!F38))</f>
        <v>0</v>
      </c>
      <c r="G38" s="95">
        <f>IF(AND(G$30=$B$31,$C38=$B$31),$D38,IF(AND(G$30&gt;$C38,G$30&lt;=($B38+$C38)),$D38/$B38,0)/IF('A.8.FATOR'!G38=0,1,'A.8.FATOR'!G38))</f>
        <v>0</v>
      </c>
      <c r="H38" s="95">
        <f>IF(AND(H$30=$B$31,$C38=$B$31),$D38,IF(AND(H$30&gt;$C38,H$30&lt;=($B38+$C38)),$D38/$B38,0)/IF('A.8.FATOR'!H38=0,1,'A.8.FATOR'!H38))</f>
        <v>0</v>
      </c>
      <c r="I38" s="95">
        <f>IF(AND(I$30=$B$31,$C38=$B$31),$D38,IF(AND(I$30&gt;$C38,I$30&lt;=($B38+$C38)),$D38/$B38,0)/IF('A.8.FATOR'!I38=0,1,'A.8.FATOR'!I38))</f>
        <v>0</v>
      </c>
      <c r="J38" s="95">
        <f>IF(AND(J$30=$B$31,$C38=$B$31),$D38,IF(AND(J$30&gt;$C38,J$30&lt;=($B38+$C38)),$D38/$B38,0)/IF('A.8.FATOR'!J38=0,1,'A.8.FATOR'!J38))</f>
        <v>0</v>
      </c>
      <c r="K38" s="95">
        <f>IF(AND(K$30=$B$31,$C38=$B$31),$D38,IF(AND(K$30&gt;$C38,K$30&lt;=($B38+$C38)),$D38/$B38,0)/IF('A.8.FATOR'!K38=0,1,'A.8.FATOR'!K38))</f>
        <v>0</v>
      </c>
      <c r="L38" s="95">
        <f>IF(AND(L$30=$B$31,$C38=$B$31),$D38,IF(AND(L$30&gt;$C38,L$30&lt;=($B38+$C38)),$D38/$B38,0)/IF('A.8.FATOR'!L38=0,1,'A.8.FATOR'!L38))</f>
        <v>0</v>
      </c>
      <c r="M38" s="95">
        <f>IF(AND(M$30=$B$31,$C38=$B$31),$D38,IF(AND(M$30&gt;$C38,M$30&lt;=($B38+$C38)),$D38/$B38,0)/IF('A.8.FATOR'!M38=0,1,'A.8.FATOR'!M38))</f>
        <v>0</v>
      </c>
      <c r="N38" s="95">
        <f>IF(AND(N$30=$B$31,$C38=$B$31),$D38,IF(AND(N$30&gt;$C38,N$30&lt;=($B38+$C38)),$D38/$B38,0)/IF('A.8.FATOR'!N38=0,1,'A.8.FATOR'!N38))</f>
        <v>0</v>
      </c>
      <c r="O38" s="95">
        <f>IF(AND(O$30=$B$31,$C38=$B$31),$D38,IF(AND(O$30&gt;$C38,O$30&lt;=($B38+$C38)),$D38/$B38,0)/IF('A.8.FATOR'!O38=0,1,'A.8.FATOR'!O38))</f>
        <v>0</v>
      </c>
      <c r="P38" s="95">
        <f>IF(AND(P$30=$B$31,$C38=$B$31),$D38,IF(AND(P$30&gt;$C38,P$30&lt;=($B38+$C38)),$D38/$B38,0)/IF('A.8.FATOR'!P38=0,1,'A.8.FATOR'!P38))</f>
        <v>0</v>
      </c>
      <c r="Q38" s="95">
        <f>IF(AND(Q$30=$B$31,$C38=$B$31),$D38,IF(AND(Q$30&gt;$C38,Q$30&lt;=($B38+$C38)),$D38/$B38,0)/IF('A.8.FATOR'!Q38=0,1,'A.8.FATOR'!Q38))</f>
        <v>0</v>
      </c>
      <c r="R38" s="95">
        <f>IF(AND(R$30=$B$31,$C38=$B$31),$D38,IF(AND(R$30&gt;$C38,R$30&lt;=($B38+$C38)),$D38/$B38,0)/IF('A.8.FATOR'!R38=0,1,'A.8.FATOR'!R38))</f>
        <v>0</v>
      </c>
      <c r="S38" s="95">
        <f>IF(AND(S$30=$B$31,$C38=$B$31),$D38,IF(AND(S$30&gt;$C38,S$30&lt;=($B38+$C38)),$D38/$B38,0)/IF('A.8.FATOR'!S38=0,1,'A.8.FATOR'!S38))</f>
        <v>0</v>
      </c>
      <c r="T38" s="95">
        <f>IF(AND(T$30=$B$31,$C38=$B$31),$D38,IF(AND(T$30&gt;$C38,T$30&lt;=($B38+$C38)),$D38/$B38,0)/IF('A.8.FATOR'!T38=0,1,'A.8.FATOR'!T38))</f>
        <v>0</v>
      </c>
      <c r="U38" s="95">
        <f>IF(AND(U$30=$B$31,$C38=$B$31),$D38,IF(AND(U$30&gt;$C38,U$30&lt;=($B38+$C38)),$D38/$B38,0)/IF('A.8.FATOR'!U38=0,1,'A.8.FATOR'!U38))</f>
        <v>0</v>
      </c>
      <c r="V38" s="95">
        <f>IF(AND(V$30=$B$31,$C38=$B$31),$D38,IF(AND(V$30&gt;$C38,V$30&lt;=($B38+$C38)),$D38/$B38,0)/IF('A.8.FATOR'!V38=0,1,'A.8.FATOR'!V38))</f>
        <v>0</v>
      </c>
      <c r="W38" s="95">
        <f>IF(AND(W$30=$B$31,$C38=$B$31),$D38,IF(AND(W$30&gt;$C38,W$30&lt;=($B38+$C38)),$D38/$B38,0)/IF('A.8.FATOR'!W38=0,1,'A.8.FATOR'!W38))</f>
        <v>0</v>
      </c>
      <c r="X38" s="95">
        <f>IF(AND(X$30=$B$31,$C38=$B$31),$D38,IF(AND(X$30&gt;$C38,X$30&lt;=($B38+$C38)),$D38/$B38,0)/IF('A.8.FATOR'!X38=0,1,'A.8.FATOR'!X38))</f>
        <v>0</v>
      </c>
      <c r="Y38" s="84"/>
      <c r="Z38" s="82"/>
      <c r="AB38" s="85"/>
    </row>
    <row r="39" spans="2:28" x14ac:dyDescent="0.2">
      <c r="B39" s="499">
        <f t="shared" si="11"/>
        <v>5</v>
      </c>
      <c r="C39" s="113">
        <f t="shared" si="12"/>
        <v>8</v>
      </c>
      <c r="D39" s="96">
        <f t="shared" si="10"/>
        <v>0</v>
      </c>
      <c r="E39" s="95">
        <f>IF(AND(E$30=$B$31,$C39=$B$31),$D39,IF(AND(E$30&gt;$C39,E$30&lt;=($B39+$C39)),$D39/$B39,0)/IF('A.8.FATOR'!E39=0,1,'A.8.FATOR'!E39))</f>
        <v>0</v>
      </c>
      <c r="F39" s="95">
        <f>IF(AND(F$30=$B$31,$C39=$B$31),$D39,IF(AND(F$30&gt;$C39,F$30&lt;=($B39+$C39)),$D39/$B39,0)/IF('A.8.FATOR'!F39=0,1,'A.8.FATOR'!F39))</f>
        <v>0</v>
      </c>
      <c r="G39" s="95">
        <f>IF(AND(G$30=$B$31,$C39=$B$31),$D39,IF(AND(G$30&gt;$C39,G$30&lt;=($B39+$C39)),$D39/$B39,0)/IF('A.8.FATOR'!G39=0,1,'A.8.FATOR'!G39))</f>
        <v>0</v>
      </c>
      <c r="H39" s="95">
        <f>IF(AND(H$30=$B$31,$C39=$B$31),$D39,IF(AND(H$30&gt;$C39,H$30&lt;=($B39+$C39)),$D39/$B39,0)/IF('A.8.FATOR'!H39=0,1,'A.8.FATOR'!H39))</f>
        <v>0</v>
      </c>
      <c r="I39" s="95">
        <f>IF(AND(I$30=$B$31,$C39=$B$31),$D39,IF(AND(I$30&gt;$C39,I$30&lt;=($B39+$C39)),$D39/$B39,0)/IF('A.8.FATOR'!I39=0,1,'A.8.FATOR'!I39))</f>
        <v>0</v>
      </c>
      <c r="J39" s="95">
        <f>IF(AND(J$30=$B$31,$C39=$B$31),$D39,IF(AND(J$30&gt;$C39,J$30&lt;=($B39+$C39)),$D39/$B39,0)/IF('A.8.FATOR'!J39=0,1,'A.8.FATOR'!J39))</f>
        <v>0</v>
      </c>
      <c r="K39" s="95">
        <f>IF(AND(K$30=$B$31,$C39=$B$31),$D39,IF(AND(K$30&gt;$C39,K$30&lt;=($B39+$C39)),$D39/$B39,0)/IF('A.8.FATOR'!K39=0,1,'A.8.FATOR'!K39))</f>
        <v>0</v>
      </c>
      <c r="L39" s="95">
        <f>IF(AND(L$30=$B$31,$C39=$B$31),$D39,IF(AND(L$30&gt;$C39,L$30&lt;=($B39+$C39)),$D39/$B39,0)/IF('A.8.FATOR'!L39=0,1,'A.8.FATOR'!L39))</f>
        <v>0</v>
      </c>
      <c r="M39" s="95">
        <f>IF(AND(M$30=$B$31,$C39=$B$31),$D39,IF(AND(M$30&gt;$C39,M$30&lt;=($B39+$C39)),$D39/$B39,0)/IF('A.8.FATOR'!M39=0,1,'A.8.FATOR'!M39))</f>
        <v>0</v>
      </c>
      <c r="N39" s="95">
        <f>IF(AND(N$30=$B$31,$C39=$B$31),$D39,IF(AND(N$30&gt;$C39,N$30&lt;=($B39+$C39)),$D39/$B39,0)/IF('A.8.FATOR'!N39=0,1,'A.8.FATOR'!N39))</f>
        <v>0</v>
      </c>
      <c r="O39" s="95">
        <f>IF(AND(O$30=$B$31,$C39=$B$31),$D39,IF(AND(O$30&gt;$C39,O$30&lt;=($B39+$C39)),$D39/$B39,0)/IF('A.8.FATOR'!O39=0,1,'A.8.FATOR'!O39))</f>
        <v>0</v>
      </c>
      <c r="P39" s="95">
        <f>IF(AND(P$30=$B$31,$C39=$B$31),$D39,IF(AND(P$30&gt;$C39,P$30&lt;=($B39+$C39)),$D39/$B39,0)/IF('A.8.FATOR'!P39=0,1,'A.8.FATOR'!P39))</f>
        <v>0</v>
      </c>
      <c r="Q39" s="95">
        <f>IF(AND(Q$30=$B$31,$C39=$B$31),$D39,IF(AND(Q$30&gt;$C39,Q$30&lt;=($B39+$C39)),$D39/$B39,0)/IF('A.8.FATOR'!Q39=0,1,'A.8.FATOR'!Q39))</f>
        <v>0</v>
      </c>
      <c r="R39" s="95">
        <f>IF(AND(R$30=$B$31,$C39=$B$31),$D39,IF(AND(R$30&gt;$C39,R$30&lt;=($B39+$C39)),$D39/$B39,0)/IF('A.8.FATOR'!R39=0,1,'A.8.FATOR'!R39))</f>
        <v>0</v>
      </c>
      <c r="S39" s="95">
        <f>IF(AND(S$30=$B$31,$C39=$B$31),$D39,IF(AND(S$30&gt;$C39,S$30&lt;=($B39+$C39)),$D39/$B39,0)/IF('A.8.FATOR'!S39=0,1,'A.8.FATOR'!S39))</f>
        <v>0</v>
      </c>
      <c r="T39" s="95">
        <f>IF(AND(T$30=$B$31,$C39=$B$31),$D39,IF(AND(T$30&gt;$C39,T$30&lt;=($B39+$C39)),$D39/$B39,0)/IF('A.8.FATOR'!T39=0,1,'A.8.FATOR'!T39))</f>
        <v>0</v>
      </c>
      <c r="U39" s="95">
        <f>IF(AND(U$30=$B$31,$C39=$B$31),$D39,IF(AND(U$30&gt;$C39,U$30&lt;=($B39+$C39)),$D39/$B39,0)/IF('A.8.FATOR'!U39=0,1,'A.8.FATOR'!U39))</f>
        <v>0</v>
      </c>
      <c r="V39" s="95">
        <f>IF(AND(V$30=$B$31,$C39=$B$31),$D39,IF(AND(V$30&gt;$C39,V$30&lt;=($B39+$C39)),$D39/$B39,0)/IF('A.8.FATOR'!V39=0,1,'A.8.FATOR'!V39))</f>
        <v>0</v>
      </c>
      <c r="W39" s="95">
        <f>IF(AND(W$30=$B$31,$C39=$B$31),$D39,IF(AND(W$30&gt;$C39,W$30&lt;=($B39+$C39)),$D39/$B39,0)/IF('A.8.FATOR'!W39=0,1,'A.8.FATOR'!W39))</f>
        <v>0</v>
      </c>
      <c r="X39" s="95">
        <f>IF(AND(X$30=$B$31,$C39=$B$31),$D39,IF(AND(X$30&gt;$C39,X$30&lt;=($B39+$C39)),$D39/$B39,0)/IF('A.8.FATOR'!X39=0,1,'A.8.FATOR'!X39))</f>
        <v>0</v>
      </c>
      <c r="Y39" s="84"/>
      <c r="Z39" s="82"/>
      <c r="AB39" s="85"/>
    </row>
    <row r="40" spans="2:28" x14ac:dyDescent="0.2">
      <c r="B40" s="499">
        <f t="shared" si="11"/>
        <v>5</v>
      </c>
      <c r="C40" s="113">
        <f t="shared" si="12"/>
        <v>9</v>
      </c>
      <c r="D40" s="96">
        <f t="shared" si="10"/>
        <v>0</v>
      </c>
      <c r="E40" s="95">
        <f>IF(AND(E$30=$B$31,$C40=$B$31),$D40,IF(AND(E$30&gt;$C40,E$30&lt;=($B40+$C40)),$D40/$B40,0)/IF('A.8.FATOR'!E40=0,1,'A.8.FATOR'!E40))</f>
        <v>0</v>
      </c>
      <c r="F40" s="95">
        <f>IF(AND(F$30=$B$31,$C40=$B$31),$D40,IF(AND(F$30&gt;$C40,F$30&lt;=($B40+$C40)),$D40/$B40,0)/IF('A.8.FATOR'!F40=0,1,'A.8.FATOR'!F40))</f>
        <v>0</v>
      </c>
      <c r="G40" s="95">
        <f>IF(AND(G$30=$B$31,$C40=$B$31),$D40,IF(AND(G$30&gt;$C40,G$30&lt;=($B40+$C40)),$D40/$B40,0)/IF('A.8.FATOR'!G40=0,1,'A.8.FATOR'!G40))</f>
        <v>0</v>
      </c>
      <c r="H40" s="95">
        <f>IF(AND(H$30=$B$31,$C40=$B$31),$D40,IF(AND(H$30&gt;$C40,H$30&lt;=($B40+$C40)),$D40/$B40,0)/IF('A.8.FATOR'!H40=0,1,'A.8.FATOR'!H40))</f>
        <v>0</v>
      </c>
      <c r="I40" s="95">
        <f>IF(AND(I$30=$B$31,$C40=$B$31),$D40,IF(AND(I$30&gt;$C40,I$30&lt;=($B40+$C40)),$D40/$B40,0)/IF('A.8.FATOR'!I40=0,1,'A.8.FATOR'!I40))</f>
        <v>0</v>
      </c>
      <c r="J40" s="95">
        <f>IF(AND(J$30=$B$31,$C40=$B$31),$D40,IF(AND(J$30&gt;$C40,J$30&lt;=($B40+$C40)),$D40/$B40,0)/IF('A.8.FATOR'!J40=0,1,'A.8.FATOR'!J40))</f>
        <v>0</v>
      </c>
      <c r="K40" s="95">
        <f>IF(AND(K$30=$B$31,$C40=$B$31),$D40,IF(AND(K$30&gt;$C40,K$30&lt;=($B40+$C40)),$D40/$B40,0)/IF('A.8.FATOR'!K40=0,1,'A.8.FATOR'!K40))</f>
        <v>0</v>
      </c>
      <c r="L40" s="95">
        <f>IF(AND(L$30=$B$31,$C40=$B$31),$D40,IF(AND(L$30&gt;$C40,L$30&lt;=($B40+$C40)),$D40/$B40,0)/IF('A.8.FATOR'!L40=0,1,'A.8.FATOR'!L40))</f>
        <v>0</v>
      </c>
      <c r="M40" s="95">
        <f>IF(AND(M$30=$B$31,$C40=$B$31),$D40,IF(AND(M$30&gt;$C40,M$30&lt;=($B40+$C40)),$D40/$B40,0)/IF('A.8.FATOR'!M40=0,1,'A.8.FATOR'!M40))</f>
        <v>0</v>
      </c>
      <c r="N40" s="95">
        <f>IF(AND(N$30=$B$31,$C40=$B$31),$D40,IF(AND(N$30&gt;$C40,N$30&lt;=($B40+$C40)),$D40/$B40,0)/IF('A.8.FATOR'!N40=0,1,'A.8.FATOR'!N40))</f>
        <v>0</v>
      </c>
      <c r="O40" s="95">
        <f>IF(AND(O$30=$B$31,$C40=$B$31),$D40,IF(AND(O$30&gt;$C40,O$30&lt;=($B40+$C40)),$D40/$B40,0)/IF('A.8.FATOR'!O40=0,1,'A.8.FATOR'!O40))</f>
        <v>0</v>
      </c>
      <c r="P40" s="95">
        <f>IF(AND(P$30=$B$31,$C40=$B$31),$D40,IF(AND(P$30&gt;$C40,P$30&lt;=($B40+$C40)),$D40/$B40,0)/IF('A.8.FATOR'!P40=0,1,'A.8.FATOR'!P40))</f>
        <v>0</v>
      </c>
      <c r="Q40" s="95">
        <f>IF(AND(Q$30=$B$31,$C40=$B$31),$D40,IF(AND(Q$30&gt;$C40,Q$30&lt;=($B40+$C40)),$D40/$B40,0)/IF('A.8.FATOR'!Q40=0,1,'A.8.FATOR'!Q40))</f>
        <v>0</v>
      </c>
      <c r="R40" s="95">
        <f>IF(AND(R$30=$B$31,$C40=$B$31),$D40,IF(AND(R$30&gt;$C40,R$30&lt;=($B40+$C40)),$D40/$B40,0)/IF('A.8.FATOR'!R40=0,1,'A.8.FATOR'!R40))</f>
        <v>0</v>
      </c>
      <c r="S40" s="95">
        <f>IF(AND(S$30=$B$31,$C40=$B$31),$D40,IF(AND(S$30&gt;$C40,S$30&lt;=($B40+$C40)),$D40/$B40,0)/IF('A.8.FATOR'!S40=0,1,'A.8.FATOR'!S40))</f>
        <v>0</v>
      </c>
      <c r="T40" s="95">
        <f>IF(AND(T$30=$B$31,$C40=$B$31),$D40,IF(AND(T$30&gt;$C40,T$30&lt;=($B40+$C40)),$D40/$B40,0)/IF('A.8.FATOR'!T40=0,1,'A.8.FATOR'!T40))</f>
        <v>0</v>
      </c>
      <c r="U40" s="95">
        <f>IF(AND(U$30=$B$31,$C40=$B$31),$D40,IF(AND(U$30&gt;$C40,U$30&lt;=($B40+$C40)),$D40/$B40,0)/IF('A.8.FATOR'!U40=0,1,'A.8.FATOR'!U40))</f>
        <v>0</v>
      </c>
      <c r="V40" s="95">
        <f>IF(AND(V$30=$B$31,$C40=$B$31),$D40,IF(AND(V$30&gt;$C40,V$30&lt;=($B40+$C40)),$D40/$B40,0)/IF('A.8.FATOR'!V40=0,1,'A.8.FATOR'!V40))</f>
        <v>0</v>
      </c>
      <c r="W40" s="95">
        <f>IF(AND(W$30=$B$31,$C40=$B$31),$D40,IF(AND(W$30&gt;$C40,W$30&lt;=($B40+$C40)),$D40/$B40,0)/IF('A.8.FATOR'!W40=0,1,'A.8.FATOR'!W40))</f>
        <v>0</v>
      </c>
      <c r="X40" s="95">
        <f>IF(AND(X$30=$B$31,$C40=$B$31),$D40,IF(AND(X$30&gt;$C40,X$30&lt;=($B40+$C40)),$D40/$B40,0)/IF('A.8.FATOR'!X40=0,1,'A.8.FATOR'!X40))</f>
        <v>0</v>
      </c>
      <c r="Y40" s="84"/>
      <c r="Z40" s="82"/>
      <c r="AB40" s="85"/>
    </row>
    <row r="41" spans="2:28" x14ac:dyDescent="0.2">
      <c r="B41" s="499">
        <f t="shared" si="11"/>
        <v>5</v>
      </c>
      <c r="C41" s="113">
        <f t="shared" si="12"/>
        <v>10</v>
      </c>
      <c r="D41" s="96">
        <f t="shared" si="10"/>
        <v>0</v>
      </c>
      <c r="E41" s="95">
        <f>IF(AND(E$30=$B$31,$C41=$B$31),$D41,IF(AND(E$30&gt;$C41,E$30&lt;=($B41+$C41)),$D41/$B41,0)/IF('A.8.FATOR'!E41=0,1,'A.8.FATOR'!E41))</f>
        <v>0</v>
      </c>
      <c r="F41" s="95">
        <f>IF(AND(F$30=$B$31,$C41=$B$31),$D41,IF(AND(F$30&gt;$C41,F$30&lt;=($B41+$C41)),$D41/$B41,0)/IF('A.8.FATOR'!F41=0,1,'A.8.FATOR'!F41))</f>
        <v>0</v>
      </c>
      <c r="G41" s="95">
        <f>IF(AND(G$30=$B$31,$C41=$B$31),$D41,IF(AND(G$30&gt;$C41,G$30&lt;=($B41+$C41)),$D41/$B41,0)/IF('A.8.FATOR'!G41=0,1,'A.8.FATOR'!G41))</f>
        <v>0</v>
      </c>
      <c r="H41" s="95">
        <f>IF(AND(H$30=$B$31,$C41=$B$31),$D41,IF(AND(H$30&gt;$C41,H$30&lt;=($B41+$C41)),$D41/$B41,0)/IF('A.8.FATOR'!H41=0,1,'A.8.FATOR'!H41))</f>
        <v>0</v>
      </c>
      <c r="I41" s="95">
        <f>IF(AND(I$30=$B$31,$C41=$B$31),$D41,IF(AND(I$30&gt;$C41,I$30&lt;=($B41+$C41)),$D41/$B41,0)/IF('A.8.FATOR'!I41=0,1,'A.8.FATOR'!I41))</f>
        <v>0</v>
      </c>
      <c r="J41" s="95">
        <f>IF(AND(J$30=$B$31,$C41=$B$31),$D41,IF(AND(J$30&gt;$C41,J$30&lt;=($B41+$C41)),$D41/$B41,0)/IF('A.8.FATOR'!J41=0,1,'A.8.FATOR'!J41))</f>
        <v>0</v>
      </c>
      <c r="K41" s="95">
        <f>IF(AND(K$30=$B$31,$C41=$B$31),$D41,IF(AND(K$30&gt;$C41,K$30&lt;=($B41+$C41)),$D41/$B41,0)/IF('A.8.FATOR'!K41=0,1,'A.8.FATOR'!K41))</f>
        <v>0</v>
      </c>
      <c r="L41" s="95">
        <f>IF(AND(L$30=$B$31,$C41=$B$31),$D41,IF(AND(L$30&gt;$C41,L$30&lt;=($B41+$C41)),$D41/$B41,0)/IF('A.8.FATOR'!L41=0,1,'A.8.FATOR'!L41))</f>
        <v>0</v>
      </c>
      <c r="M41" s="95">
        <f>IF(AND(M$30=$B$31,$C41=$B$31),$D41,IF(AND(M$30&gt;$C41,M$30&lt;=($B41+$C41)),$D41/$B41,0)/IF('A.8.FATOR'!M41=0,1,'A.8.FATOR'!M41))</f>
        <v>0</v>
      </c>
      <c r="N41" s="95">
        <f>IF(AND(N$30=$B$31,$C41=$B$31),$D41,IF(AND(N$30&gt;$C41,N$30&lt;=($B41+$C41)),$D41/$B41,0)/IF('A.8.FATOR'!N41=0,1,'A.8.FATOR'!N41))</f>
        <v>0</v>
      </c>
      <c r="O41" s="95">
        <f>IF(AND(O$30=$B$31,$C41=$B$31),$D41,IF(AND(O$30&gt;$C41,O$30&lt;=($B41+$C41)),$D41/$B41,0)/IF('A.8.FATOR'!O41=0,1,'A.8.FATOR'!O41))</f>
        <v>0</v>
      </c>
      <c r="P41" s="95">
        <f>IF(AND(P$30=$B$31,$C41=$B$31),$D41,IF(AND(P$30&gt;$C41,P$30&lt;=($B41+$C41)),$D41/$B41,0)/IF('A.8.FATOR'!P41=0,1,'A.8.FATOR'!P41))</f>
        <v>0</v>
      </c>
      <c r="Q41" s="95">
        <f>IF(AND(Q$30=$B$31,$C41=$B$31),$D41,IF(AND(Q$30&gt;$C41,Q$30&lt;=($B41+$C41)),$D41/$B41,0)/IF('A.8.FATOR'!Q41=0,1,'A.8.FATOR'!Q41))</f>
        <v>0</v>
      </c>
      <c r="R41" s="95">
        <f>IF(AND(R$30=$B$31,$C41=$B$31),$D41,IF(AND(R$30&gt;$C41,R$30&lt;=($B41+$C41)),$D41/$B41,0)/IF('A.8.FATOR'!R41=0,1,'A.8.FATOR'!R41))</f>
        <v>0</v>
      </c>
      <c r="S41" s="95">
        <f>IF(AND(S$30=$B$31,$C41=$B$31),$D41,IF(AND(S$30&gt;$C41,S$30&lt;=($B41+$C41)),$D41/$B41,0)/IF('A.8.FATOR'!S41=0,1,'A.8.FATOR'!S41))</f>
        <v>0</v>
      </c>
      <c r="T41" s="95">
        <f>IF(AND(T$30=$B$31,$C41=$B$31),$D41,IF(AND(T$30&gt;$C41,T$30&lt;=($B41+$C41)),$D41/$B41,0)/IF('A.8.FATOR'!T41=0,1,'A.8.FATOR'!T41))</f>
        <v>0</v>
      </c>
      <c r="U41" s="95">
        <f>IF(AND(U$30=$B$31,$C41=$B$31),$D41,IF(AND(U$30&gt;$C41,U$30&lt;=($B41+$C41)),$D41/$B41,0)/IF('A.8.FATOR'!U41=0,1,'A.8.FATOR'!U41))</f>
        <v>0</v>
      </c>
      <c r="V41" s="95">
        <f>IF(AND(V$30=$B$31,$C41=$B$31),$D41,IF(AND(V$30&gt;$C41,V$30&lt;=($B41+$C41)),$D41/$B41,0)/IF('A.8.FATOR'!V41=0,1,'A.8.FATOR'!V41))</f>
        <v>0</v>
      </c>
      <c r="W41" s="95">
        <f>IF(AND(W$30=$B$31,$C41=$B$31),$D41,IF(AND(W$30&gt;$C41,W$30&lt;=($B41+$C41)),$D41/$B41,0)/IF('A.8.FATOR'!W41=0,1,'A.8.FATOR'!W41))</f>
        <v>0</v>
      </c>
      <c r="X41" s="95">
        <f>IF(AND(X$30=$B$31,$C41=$B$31),$D41,IF(AND(X$30&gt;$C41,X$30&lt;=($B41+$C41)),$D41/$B41,0)/IF('A.8.FATOR'!X41=0,1,'A.8.FATOR'!X41))</f>
        <v>0</v>
      </c>
      <c r="Y41" s="84"/>
      <c r="Z41" s="82"/>
      <c r="AB41" s="85"/>
    </row>
    <row r="42" spans="2:28" x14ac:dyDescent="0.2">
      <c r="B42" s="499">
        <f t="shared" si="11"/>
        <v>5</v>
      </c>
      <c r="C42" s="113">
        <f t="shared" si="12"/>
        <v>11</v>
      </c>
      <c r="D42" s="96">
        <f t="shared" si="10"/>
        <v>0</v>
      </c>
      <c r="E42" s="95">
        <f>IF(AND(E$30=$B$31,$C42=$B$31),$D42,IF(AND(E$30&gt;$C42,E$30&lt;=($B42+$C42)),$D42/$B42,0)/IF('A.8.FATOR'!E42=0,1,'A.8.FATOR'!E42))</f>
        <v>0</v>
      </c>
      <c r="F42" s="95">
        <f>IF(AND(F$30=$B$31,$C42=$B$31),$D42,IF(AND(F$30&gt;$C42,F$30&lt;=($B42+$C42)),$D42/$B42,0)/IF('A.8.FATOR'!F42=0,1,'A.8.FATOR'!F42))</f>
        <v>0</v>
      </c>
      <c r="G42" s="95">
        <f>IF(AND(G$30=$B$31,$C42=$B$31),$D42,IF(AND(G$30&gt;$C42,G$30&lt;=($B42+$C42)),$D42/$B42,0)/IF('A.8.FATOR'!G42=0,1,'A.8.FATOR'!G42))</f>
        <v>0</v>
      </c>
      <c r="H42" s="95">
        <f>IF(AND(H$30=$B$31,$C42=$B$31),$D42,IF(AND(H$30&gt;$C42,H$30&lt;=($B42+$C42)),$D42/$B42,0)/IF('A.8.FATOR'!H42=0,1,'A.8.FATOR'!H42))</f>
        <v>0</v>
      </c>
      <c r="I42" s="95">
        <f>IF(AND(I$30=$B$31,$C42=$B$31),$D42,IF(AND(I$30&gt;$C42,I$30&lt;=($B42+$C42)),$D42/$B42,0)/IF('A.8.FATOR'!I42=0,1,'A.8.FATOR'!I42))</f>
        <v>0</v>
      </c>
      <c r="J42" s="95">
        <f>IF(AND(J$30=$B$31,$C42=$B$31),$D42,IF(AND(J$30&gt;$C42,J$30&lt;=($B42+$C42)),$D42/$B42,0)/IF('A.8.FATOR'!J42=0,1,'A.8.FATOR'!J42))</f>
        <v>0</v>
      </c>
      <c r="K42" s="95">
        <f>IF(AND(K$30=$B$31,$C42=$B$31),$D42,IF(AND(K$30&gt;$C42,K$30&lt;=($B42+$C42)),$D42/$B42,0)/IF('A.8.FATOR'!K42=0,1,'A.8.FATOR'!K42))</f>
        <v>0</v>
      </c>
      <c r="L42" s="95">
        <f>IF(AND(L$30=$B$31,$C42=$B$31),$D42,IF(AND(L$30&gt;$C42,L$30&lt;=($B42+$C42)),$D42/$B42,0)/IF('A.8.FATOR'!L42=0,1,'A.8.FATOR'!L42))</f>
        <v>0</v>
      </c>
      <c r="M42" s="95">
        <f>IF(AND(M$30=$B$31,$C42=$B$31),$D42,IF(AND(M$30&gt;$C42,M$30&lt;=($B42+$C42)),$D42/$B42,0)/IF('A.8.FATOR'!M42=0,1,'A.8.FATOR'!M42))</f>
        <v>0</v>
      </c>
      <c r="N42" s="95">
        <f>IF(AND(N$30=$B$31,$C42=$B$31),$D42,IF(AND(N$30&gt;$C42,N$30&lt;=($B42+$C42)),$D42/$B42,0)/IF('A.8.FATOR'!N42=0,1,'A.8.FATOR'!N42))</f>
        <v>0</v>
      </c>
      <c r="O42" s="95">
        <f>IF(AND(O$30=$B$31,$C42=$B$31),$D42,IF(AND(O$30&gt;$C42,O$30&lt;=($B42+$C42)),$D42/$B42,0)/IF('A.8.FATOR'!O42=0,1,'A.8.FATOR'!O42))</f>
        <v>0</v>
      </c>
      <c r="P42" s="95">
        <f>IF(AND(P$30=$B$31,$C42=$B$31),$D42,IF(AND(P$30&gt;$C42,P$30&lt;=($B42+$C42)),$D42/$B42,0)/IF('A.8.FATOR'!P42=0,1,'A.8.FATOR'!P42))</f>
        <v>0</v>
      </c>
      <c r="Q42" s="95">
        <f>IF(AND(Q$30=$B$31,$C42=$B$31),$D42,IF(AND(Q$30&gt;$C42,Q$30&lt;=($B42+$C42)),$D42/$B42,0)/IF('A.8.FATOR'!Q42=0,1,'A.8.FATOR'!Q42))</f>
        <v>0</v>
      </c>
      <c r="R42" s="95">
        <f>IF(AND(R$30=$B$31,$C42=$B$31),$D42,IF(AND(R$30&gt;$C42,R$30&lt;=($B42+$C42)),$D42/$B42,0)/IF('A.8.FATOR'!R42=0,1,'A.8.FATOR'!R42))</f>
        <v>0</v>
      </c>
      <c r="S42" s="95">
        <f>IF(AND(S$30=$B$31,$C42=$B$31),$D42,IF(AND(S$30&gt;$C42,S$30&lt;=($B42+$C42)),$D42/$B42,0)/IF('A.8.FATOR'!S42=0,1,'A.8.FATOR'!S42))</f>
        <v>0</v>
      </c>
      <c r="T42" s="95">
        <f>IF(AND(T$30=$B$31,$C42=$B$31),$D42,IF(AND(T$30&gt;$C42,T$30&lt;=($B42+$C42)),$D42/$B42,0)/IF('A.8.FATOR'!T42=0,1,'A.8.FATOR'!T42))</f>
        <v>0</v>
      </c>
      <c r="U42" s="95">
        <f>IF(AND(U$30=$B$31,$C42=$B$31),$D42,IF(AND(U$30&gt;$C42,U$30&lt;=($B42+$C42)),$D42/$B42,0)/IF('A.8.FATOR'!U42=0,1,'A.8.FATOR'!U42))</f>
        <v>0</v>
      </c>
      <c r="V42" s="95">
        <f>IF(AND(V$30=$B$31,$C42=$B$31),$D42,IF(AND(V$30&gt;$C42,V$30&lt;=($B42+$C42)),$D42/$B42,0)/IF('A.8.FATOR'!V42=0,1,'A.8.FATOR'!V42))</f>
        <v>0</v>
      </c>
      <c r="W42" s="95">
        <f>IF(AND(W$30=$B$31,$C42=$B$31),$D42,IF(AND(W$30&gt;$C42,W$30&lt;=($B42+$C42)),$D42/$B42,0)/IF('A.8.FATOR'!W42=0,1,'A.8.FATOR'!W42))</f>
        <v>0</v>
      </c>
      <c r="X42" s="95">
        <f>IF(AND(X$30=$B$31,$C42=$B$31),$D42,IF(AND(X$30&gt;$C42,X$30&lt;=($B42+$C42)),$D42/$B42,0)/IF('A.8.FATOR'!X42=0,1,'A.8.FATOR'!X42))</f>
        <v>0</v>
      </c>
      <c r="Y42" s="84"/>
      <c r="Z42" s="82"/>
      <c r="AB42" s="85"/>
    </row>
    <row r="43" spans="2:28" x14ac:dyDescent="0.2">
      <c r="B43" s="499">
        <f t="shared" si="11"/>
        <v>5</v>
      </c>
      <c r="C43" s="113">
        <f t="shared" si="12"/>
        <v>12</v>
      </c>
      <c r="D43" s="96">
        <f t="shared" si="10"/>
        <v>0</v>
      </c>
      <c r="E43" s="95">
        <f>IF(AND(E$30=$B$31,$C43=$B$31),$D43,IF(AND(E$30&gt;$C43,E$30&lt;=($B43+$C43)),$D43/$B43,0)/IF('A.8.FATOR'!E43=0,1,'A.8.FATOR'!E43))</f>
        <v>0</v>
      </c>
      <c r="F43" s="95">
        <f>IF(AND(F$30=$B$31,$C43=$B$31),$D43,IF(AND(F$30&gt;$C43,F$30&lt;=($B43+$C43)),$D43/$B43,0)/IF('A.8.FATOR'!F43=0,1,'A.8.FATOR'!F43))</f>
        <v>0</v>
      </c>
      <c r="G43" s="95">
        <f>IF(AND(G$30=$B$31,$C43=$B$31),$D43,IF(AND(G$30&gt;$C43,G$30&lt;=($B43+$C43)),$D43/$B43,0)/IF('A.8.FATOR'!G43=0,1,'A.8.FATOR'!G43))</f>
        <v>0</v>
      </c>
      <c r="H43" s="95">
        <f>IF(AND(H$30=$B$31,$C43=$B$31),$D43,IF(AND(H$30&gt;$C43,H$30&lt;=($B43+$C43)),$D43/$B43,0)/IF('A.8.FATOR'!H43=0,1,'A.8.FATOR'!H43))</f>
        <v>0</v>
      </c>
      <c r="I43" s="95">
        <f>IF(AND(I$30=$B$31,$C43=$B$31),$D43,IF(AND(I$30&gt;$C43,I$30&lt;=($B43+$C43)),$D43/$B43,0)/IF('A.8.FATOR'!I43=0,1,'A.8.FATOR'!I43))</f>
        <v>0</v>
      </c>
      <c r="J43" s="95">
        <f>IF(AND(J$30=$B$31,$C43=$B$31),$D43,IF(AND(J$30&gt;$C43,J$30&lt;=($B43+$C43)),$D43/$B43,0)/IF('A.8.FATOR'!J43=0,1,'A.8.FATOR'!J43))</f>
        <v>0</v>
      </c>
      <c r="K43" s="95">
        <f>IF(AND(K$30=$B$31,$C43=$B$31),$D43,IF(AND(K$30&gt;$C43,K$30&lt;=($B43+$C43)),$D43/$B43,0)/IF('A.8.FATOR'!K43=0,1,'A.8.FATOR'!K43))</f>
        <v>0</v>
      </c>
      <c r="L43" s="95">
        <f>IF(AND(L$30=$B$31,$C43=$B$31),$D43,IF(AND(L$30&gt;$C43,L$30&lt;=($B43+$C43)),$D43/$B43,0)/IF('A.8.FATOR'!L43=0,1,'A.8.FATOR'!L43))</f>
        <v>0</v>
      </c>
      <c r="M43" s="95">
        <f>IF(AND(M$30=$B$31,$C43=$B$31),$D43,IF(AND(M$30&gt;$C43,M$30&lt;=($B43+$C43)),$D43/$B43,0)/IF('A.8.FATOR'!M43=0,1,'A.8.FATOR'!M43))</f>
        <v>0</v>
      </c>
      <c r="N43" s="95">
        <f>IF(AND(N$30=$B$31,$C43=$B$31),$D43,IF(AND(N$30&gt;$C43,N$30&lt;=($B43+$C43)),$D43/$B43,0)/IF('A.8.FATOR'!N43=0,1,'A.8.FATOR'!N43))</f>
        <v>0</v>
      </c>
      <c r="O43" s="95">
        <f>IF(AND(O$30=$B$31,$C43=$B$31),$D43,IF(AND(O$30&gt;$C43,O$30&lt;=($B43+$C43)),$D43/$B43,0)/IF('A.8.FATOR'!O43=0,1,'A.8.FATOR'!O43))</f>
        <v>0</v>
      </c>
      <c r="P43" s="95">
        <f>IF(AND(P$30=$B$31,$C43=$B$31),$D43,IF(AND(P$30&gt;$C43,P$30&lt;=($B43+$C43)),$D43/$B43,0)/IF('A.8.FATOR'!P43=0,1,'A.8.FATOR'!P43))</f>
        <v>0</v>
      </c>
      <c r="Q43" s="95">
        <f>IF(AND(Q$30=$B$31,$C43=$B$31),$D43,IF(AND(Q$30&gt;$C43,Q$30&lt;=($B43+$C43)),$D43/$B43,0)/IF('A.8.FATOR'!Q43=0,1,'A.8.FATOR'!Q43))</f>
        <v>0</v>
      </c>
      <c r="R43" s="95">
        <f>IF(AND(R$30=$B$31,$C43=$B$31),$D43,IF(AND(R$30&gt;$C43,R$30&lt;=($B43+$C43)),$D43/$B43,0)/IF('A.8.FATOR'!R43=0,1,'A.8.FATOR'!R43))</f>
        <v>0</v>
      </c>
      <c r="S43" s="95">
        <f>IF(AND(S$30=$B$31,$C43=$B$31),$D43,IF(AND(S$30&gt;$C43,S$30&lt;=($B43+$C43)),$D43/$B43,0)/IF('A.8.FATOR'!S43=0,1,'A.8.FATOR'!S43))</f>
        <v>0</v>
      </c>
      <c r="T43" s="95">
        <f>IF(AND(T$30=$B$31,$C43=$B$31),$D43,IF(AND(T$30&gt;$C43,T$30&lt;=($B43+$C43)),$D43/$B43,0)/IF('A.8.FATOR'!T43=0,1,'A.8.FATOR'!T43))</f>
        <v>0</v>
      </c>
      <c r="U43" s="95">
        <f>IF(AND(U$30=$B$31,$C43=$B$31),$D43,IF(AND(U$30&gt;$C43,U$30&lt;=($B43+$C43)),$D43/$B43,0)/IF('A.8.FATOR'!U43=0,1,'A.8.FATOR'!U43))</f>
        <v>0</v>
      </c>
      <c r="V43" s="95">
        <f>IF(AND(V$30=$B$31,$C43=$B$31),$D43,IF(AND(V$30&gt;$C43,V$30&lt;=($B43+$C43)),$D43/$B43,0)/IF('A.8.FATOR'!V43=0,1,'A.8.FATOR'!V43))</f>
        <v>0</v>
      </c>
      <c r="W43" s="95">
        <f>IF(AND(W$30=$B$31,$C43=$B$31),$D43,IF(AND(W$30&gt;$C43,W$30&lt;=($B43+$C43)),$D43/$B43,0)/IF('A.8.FATOR'!W43=0,1,'A.8.FATOR'!W43))</f>
        <v>0</v>
      </c>
      <c r="X43" s="95">
        <f>IF(AND(X$30=$B$31,$C43=$B$31),$D43,IF(AND(X$30&gt;$C43,X$30&lt;=($B43+$C43)),$D43/$B43,0)/IF('A.8.FATOR'!X43=0,1,'A.8.FATOR'!X43))</f>
        <v>0</v>
      </c>
      <c r="Y43" s="84"/>
      <c r="Z43" s="82"/>
      <c r="AB43" s="85"/>
    </row>
    <row r="44" spans="2:28" x14ac:dyDescent="0.2">
      <c r="B44" s="499">
        <f t="shared" si="11"/>
        <v>5</v>
      </c>
      <c r="C44" s="113">
        <f t="shared" si="12"/>
        <v>13</v>
      </c>
      <c r="D44" s="96">
        <f t="shared" si="10"/>
        <v>0</v>
      </c>
      <c r="E44" s="95">
        <f>IF(AND(E$30=$B$31,$C44=$B$31),$D44,IF(AND(E$30&gt;$C44,E$30&lt;=($B44+$C44)),$D44/$B44,0)/IF('A.8.FATOR'!E44=0,1,'A.8.FATOR'!E44))</f>
        <v>0</v>
      </c>
      <c r="F44" s="95">
        <f>IF(AND(F$30=$B$31,$C44=$B$31),$D44,IF(AND(F$30&gt;$C44,F$30&lt;=($B44+$C44)),$D44/$B44,0)/IF('A.8.FATOR'!F44=0,1,'A.8.FATOR'!F44))</f>
        <v>0</v>
      </c>
      <c r="G44" s="95">
        <f>IF(AND(G$30=$B$31,$C44=$B$31),$D44,IF(AND(G$30&gt;$C44,G$30&lt;=($B44+$C44)),$D44/$B44,0)/IF('A.8.FATOR'!G44=0,1,'A.8.FATOR'!G44))</f>
        <v>0</v>
      </c>
      <c r="H44" s="95">
        <f>IF(AND(H$30=$B$31,$C44=$B$31),$D44,IF(AND(H$30&gt;$C44,H$30&lt;=($B44+$C44)),$D44/$B44,0)/IF('A.8.FATOR'!H44=0,1,'A.8.FATOR'!H44))</f>
        <v>0</v>
      </c>
      <c r="I44" s="95">
        <f>IF(AND(I$30=$B$31,$C44=$B$31),$D44,IF(AND(I$30&gt;$C44,I$30&lt;=($B44+$C44)),$D44/$B44,0)/IF('A.8.FATOR'!I44=0,1,'A.8.FATOR'!I44))</f>
        <v>0</v>
      </c>
      <c r="J44" s="95">
        <f>IF(AND(J$30=$B$31,$C44=$B$31),$D44,IF(AND(J$30&gt;$C44,J$30&lt;=($B44+$C44)),$D44/$B44,0)/IF('A.8.FATOR'!J44=0,1,'A.8.FATOR'!J44))</f>
        <v>0</v>
      </c>
      <c r="K44" s="95">
        <f>IF(AND(K$30=$B$31,$C44=$B$31),$D44,IF(AND(K$30&gt;$C44,K$30&lt;=($B44+$C44)),$D44/$B44,0)/IF('A.8.FATOR'!K44=0,1,'A.8.FATOR'!K44))</f>
        <v>0</v>
      </c>
      <c r="L44" s="95">
        <f>IF(AND(L$30=$B$31,$C44=$B$31),$D44,IF(AND(L$30&gt;$C44,L$30&lt;=($B44+$C44)),$D44/$B44,0)/IF('A.8.FATOR'!L44=0,1,'A.8.FATOR'!L44))</f>
        <v>0</v>
      </c>
      <c r="M44" s="95">
        <f>IF(AND(M$30=$B$31,$C44=$B$31),$D44,IF(AND(M$30&gt;$C44,M$30&lt;=($B44+$C44)),$D44/$B44,0)/IF('A.8.FATOR'!M44=0,1,'A.8.FATOR'!M44))</f>
        <v>0</v>
      </c>
      <c r="N44" s="95">
        <f>IF(AND(N$30=$B$31,$C44=$B$31),$D44,IF(AND(N$30&gt;$C44,N$30&lt;=($B44+$C44)),$D44/$B44,0)/IF('A.8.FATOR'!N44=0,1,'A.8.FATOR'!N44))</f>
        <v>0</v>
      </c>
      <c r="O44" s="95">
        <f>IF(AND(O$30=$B$31,$C44=$B$31),$D44,IF(AND(O$30&gt;$C44,O$30&lt;=($B44+$C44)),$D44/$B44,0)/IF('A.8.FATOR'!O44=0,1,'A.8.FATOR'!O44))</f>
        <v>0</v>
      </c>
      <c r="P44" s="95">
        <f>IF(AND(P$30=$B$31,$C44=$B$31),$D44,IF(AND(P$30&gt;$C44,P$30&lt;=($B44+$C44)),$D44/$B44,0)/IF('A.8.FATOR'!P44=0,1,'A.8.FATOR'!P44))</f>
        <v>0</v>
      </c>
      <c r="Q44" s="95">
        <f>IF(AND(Q$30=$B$31,$C44=$B$31),$D44,IF(AND(Q$30&gt;$C44,Q$30&lt;=($B44+$C44)),$D44/$B44,0)/IF('A.8.FATOR'!Q44=0,1,'A.8.FATOR'!Q44))</f>
        <v>0</v>
      </c>
      <c r="R44" s="95">
        <f>IF(AND(R$30=$B$31,$C44=$B$31),$D44,IF(AND(R$30&gt;$C44,R$30&lt;=($B44+$C44)),$D44/$B44,0)/IF('A.8.FATOR'!R44=0,1,'A.8.FATOR'!R44))</f>
        <v>0</v>
      </c>
      <c r="S44" s="95">
        <f>IF(AND(S$30=$B$31,$C44=$B$31),$D44,IF(AND(S$30&gt;$C44,S$30&lt;=($B44+$C44)),$D44/$B44,0)/IF('A.8.FATOR'!S44=0,1,'A.8.FATOR'!S44))</f>
        <v>0</v>
      </c>
      <c r="T44" s="95">
        <f>IF(AND(T$30=$B$31,$C44=$B$31),$D44,IF(AND(T$30&gt;$C44,T$30&lt;=($B44+$C44)),$D44/$B44,0)/IF('A.8.FATOR'!T44=0,1,'A.8.FATOR'!T44))</f>
        <v>0</v>
      </c>
      <c r="U44" s="95">
        <f>IF(AND(U$30=$B$31,$C44=$B$31),$D44,IF(AND(U$30&gt;$C44,U$30&lt;=($B44+$C44)),$D44/$B44,0)/IF('A.8.FATOR'!U44=0,1,'A.8.FATOR'!U44))</f>
        <v>0</v>
      </c>
      <c r="V44" s="95">
        <f>IF(AND(V$30=$B$31,$C44=$B$31),$D44,IF(AND(V$30&gt;$C44,V$30&lt;=($B44+$C44)),$D44/$B44,0)/IF('A.8.FATOR'!V44=0,1,'A.8.FATOR'!V44))</f>
        <v>0</v>
      </c>
      <c r="W44" s="95">
        <f>IF(AND(W$30=$B$31,$C44=$B$31),$D44,IF(AND(W$30&gt;$C44,W$30&lt;=($B44+$C44)),$D44/$B44,0)/IF('A.8.FATOR'!W44=0,1,'A.8.FATOR'!W44))</f>
        <v>0</v>
      </c>
      <c r="X44" s="95">
        <f>IF(AND(X$30=$B$31,$C44=$B$31),$D44,IF(AND(X$30&gt;$C44,X$30&lt;=($B44+$C44)),$D44/$B44,0)/IF('A.8.FATOR'!X44=0,1,'A.8.FATOR'!X44))</f>
        <v>0</v>
      </c>
      <c r="Y44" s="84"/>
      <c r="Z44" s="82"/>
      <c r="AB44" s="85"/>
    </row>
    <row r="45" spans="2:28" x14ac:dyDescent="0.2">
      <c r="B45" s="499">
        <f t="shared" si="11"/>
        <v>5</v>
      </c>
      <c r="C45" s="113">
        <f t="shared" si="12"/>
        <v>14</v>
      </c>
      <c r="D45" s="96">
        <f t="shared" si="10"/>
        <v>0</v>
      </c>
      <c r="E45" s="95">
        <f>IF(AND(E$30=$B$31,$C45=$B$31),$D45,IF(AND(E$30&gt;$C45,E$30&lt;=($B45+$C45)),$D45/$B45,0)/IF('A.8.FATOR'!E45=0,1,'A.8.FATOR'!E45))</f>
        <v>0</v>
      </c>
      <c r="F45" s="95">
        <f>IF(AND(F$30=$B$31,$C45=$B$31),$D45,IF(AND(F$30&gt;$C45,F$30&lt;=($B45+$C45)),$D45/$B45,0)/IF('A.8.FATOR'!F45=0,1,'A.8.FATOR'!F45))</f>
        <v>0</v>
      </c>
      <c r="G45" s="95">
        <f>IF(AND(G$30=$B$31,$C45=$B$31),$D45,IF(AND(G$30&gt;$C45,G$30&lt;=($B45+$C45)),$D45/$B45,0)/IF('A.8.FATOR'!G45=0,1,'A.8.FATOR'!G45))</f>
        <v>0</v>
      </c>
      <c r="H45" s="95">
        <f>IF(AND(H$30=$B$31,$C45=$B$31),$D45,IF(AND(H$30&gt;$C45,H$30&lt;=($B45+$C45)),$D45/$B45,0)/IF('A.8.FATOR'!H45=0,1,'A.8.FATOR'!H45))</f>
        <v>0</v>
      </c>
      <c r="I45" s="95">
        <f>IF(AND(I$30=$B$31,$C45=$B$31),$D45,IF(AND(I$30&gt;$C45,I$30&lt;=($B45+$C45)),$D45/$B45,0)/IF('A.8.FATOR'!I45=0,1,'A.8.FATOR'!I45))</f>
        <v>0</v>
      </c>
      <c r="J45" s="95">
        <f>IF(AND(J$30=$B$31,$C45=$B$31),$D45,IF(AND(J$30&gt;$C45,J$30&lt;=($B45+$C45)),$D45/$B45,0)/IF('A.8.FATOR'!J45=0,1,'A.8.FATOR'!J45))</f>
        <v>0</v>
      </c>
      <c r="K45" s="95">
        <f>IF(AND(K$30=$B$31,$C45=$B$31),$D45,IF(AND(K$30&gt;$C45,K$30&lt;=($B45+$C45)),$D45/$B45,0)/IF('A.8.FATOR'!K45=0,1,'A.8.FATOR'!K45))</f>
        <v>0</v>
      </c>
      <c r="L45" s="95">
        <f>IF(AND(L$30=$B$31,$C45=$B$31),$D45,IF(AND(L$30&gt;$C45,L$30&lt;=($B45+$C45)),$D45/$B45,0)/IF('A.8.FATOR'!L45=0,1,'A.8.FATOR'!L45))</f>
        <v>0</v>
      </c>
      <c r="M45" s="95">
        <f>IF(AND(M$30=$B$31,$C45=$B$31),$D45,IF(AND(M$30&gt;$C45,M$30&lt;=($B45+$C45)),$D45/$B45,0)/IF('A.8.FATOR'!M45=0,1,'A.8.FATOR'!M45))</f>
        <v>0</v>
      </c>
      <c r="N45" s="95">
        <f>IF(AND(N$30=$B$31,$C45=$B$31),$D45,IF(AND(N$30&gt;$C45,N$30&lt;=($B45+$C45)),$D45/$B45,0)/IF('A.8.FATOR'!N45=0,1,'A.8.FATOR'!N45))</f>
        <v>0</v>
      </c>
      <c r="O45" s="95">
        <f>IF(AND(O$30=$B$31,$C45=$B$31),$D45,IF(AND(O$30&gt;$C45,O$30&lt;=($B45+$C45)),$D45/$B45,0)/IF('A.8.FATOR'!O45=0,1,'A.8.FATOR'!O45))</f>
        <v>0</v>
      </c>
      <c r="P45" s="95">
        <f>IF(AND(P$30=$B$31,$C45=$B$31),$D45,IF(AND(P$30&gt;$C45,P$30&lt;=($B45+$C45)),$D45/$B45,0)/IF('A.8.FATOR'!P45=0,1,'A.8.FATOR'!P45))</f>
        <v>0</v>
      </c>
      <c r="Q45" s="95">
        <f>IF(AND(Q$30=$B$31,$C45=$B$31),$D45,IF(AND(Q$30&gt;$C45,Q$30&lt;=($B45+$C45)),$D45/$B45,0)/IF('A.8.FATOR'!Q45=0,1,'A.8.FATOR'!Q45))</f>
        <v>0</v>
      </c>
      <c r="R45" s="95">
        <f>IF(AND(R$30=$B$31,$C45=$B$31),$D45,IF(AND(R$30&gt;$C45,R$30&lt;=($B45+$C45)),$D45/$B45,0)/IF('A.8.FATOR'!R45=0,1,'A.8.FATOR'!R45))</f>
        <v>0</v>
      </c>
      <c r="S45" s="95">
        <f>IF(AND(S$30=$B$31,$C45=$B$31),$D45,IF(AND(S$30&gt;$C45,S$30&lt;=($B45+$C45)),$D45/$B45,0)/IF('A.8.FATOR'!S45=0,1,'A.8.FATOR'!S45))</f>
        <v>0</v>
      </c>
      <c r="T45" s="95">
        <f>IF(AND(T$30=$B$31,$C45=$B$31),$D45,IF(AND(T$30&gt;$C45,T$30&lt;=($B45+$C45)),$D45/$B45,0)/IF('A.8.FATOR'!T45=0,1,'A.8.FATOR'!T45))</f>
        <v>0</v>
      </c>
      <c r="U45" s="95">
        <f>IF(AND(U$30=$B$31,$C45=$B$31),$D45,IF(AND(U$30&gt;$C45,U$30&lt;=($B45+$C45)),$D45/$B45,0)/IF('A.8.FATOR'!U45=0,1,'A.8.FATOR'!U45))</f>
        <v>0</v>
      </c>
      <c r="V45" s="95">
        <f>IF(AND(V$30=$B$31,$C45=$B$31),$D45,IF(AND(V$30&gt;$C45,V$30&lt;=($B45+$C45)),$D45/$B45,0)/IF('A.8.FATOR'!V45=0,1,'A.8.FATOR'!V45))</f>
        <v>0</v>
      </c>
      <c r="W45" s="95">
        <f>IF(AND(W$30=$B$31,$C45=$B$31),$D45,IF(AND(W$30&gt;$C45,W$30&lt;=($B45+$C45)),$D45/$B45,0)/IF('A.8.FATOR'!W45=0,1,'A.8.FATOR'!W45))</f>
        <v>0</v>
      </c>
      <c r="X45" s="95">
        <f>IF(AND(X$30=$B$31,$C45=$B$31),$D45,IF(AND(X$30&gt;$C45,X$30&lt;=($B45+$C45)),$D45/$B45,0)/IF('A.8.FATOR'!X45=0,1,'A.8.FATOR'!X45))</f>
        <v>0</v>
      </c>
      <c r="Y45" s="84"/>
      <c r="Z45" s="82"/>
      <c r="AB45" s="85"/>
    </row>
    <row r="46" spans="2:28" x14ac:dyDescent="0.2">
      <c r="B46" s="499">
        <f t="shared" si="11"/>
        <v>5</v>
      </c>
      <c r="C46" s="113">
        <f t="shared" si="12"/>
        <v>15</v>
      </c>
      <c r="D46" s="96">
        <f t="shared" si="10"/>
        <v>0</v>
      </c>
      <c r="E46" s="95">
        <f>IF(AND(E$30=$B$31,$C46=$B$31),$D46,IF(AND(E$30&gt;$C46,E$30&lt;=($B46+$C46)),$D46/$B46,0)/IF('A.8.FATOR'!E46=0,1,'A.8.FATOR'!E46))</f>
        <v>0</v>
      </c>
      <c r="F46" s="95">
        <f>IF(AND(F$30=$B$31,$C46=$B$31),$D46,IF(AND(F$30&gt;$C46,F$30&lt;=($B46+$C46)),$D46/$B46,0)/IF('A.8.FATOR'!F46=0,1,'A.8.FATOR'!F46))</f>
        <v>0</v>
      </c>
      <c r="G46" s="95">
        <f>IF(AND(G$30=$B$31,$C46=$B$31),$D46,IF(AND(G$30&gt;$C46,G$30&lt;=($B46+$C46)),$D46/$B46,0)/IF('A.8.FATOR'!G46=0,1,'A.8.FATOR'!G46))</f>
        <v>0</v>
      </c>
      <c r="H46" s="95">
        <f>IF(AND(H$30=$B$31,$C46=$B$31),$D46,IF(AND(H$30&gt;$C46,H$30&lt;=($B46+$C46)),$D46/$B46,0)/IF('A.8.FATOR'!H46=0,1,'A.8.FATOR'!H46))</f>
        <v>0</v>
      </c>
      <c r="I46" s="95">
        <f>IF(AND(I$30=$B$31,$C46=$B$31),$D46,IF(AND(I$30&gt;$C46,I$30&lt;=($B46+$C46)),$D46/$B46,0)/IF('A.8.FATOR'!I46=0,1,'A.8.FATOR'!I46))</f>
        <v>0</v>
      </c>
      <c r="J46" s="95">
        <f>IF(AND(J$30=$B$31,$C46=$B$31),$D46,IF(AND(J$30&gt;$C46,J$30&lt;=($B46+$C46)),$D46/$B46,0)/IF('A.8.FATOR'!J46=0,1,'A.8.FATOR'!J46))</f>
        <v>0</v>
      </c>
      <c r="K46" s="95">
        <f>IF(AND(K$30=$B$31,$C46=$B$31),$D46,IF(AND(K$30&gt;$C46,K$30&lt;=($B46+$C46)),$D46/$B46,0)/IF('A.8.FATOR'!K46=0,1,'A.8.FATOR'!K46))</f>
        <v>0</v>
      </c>
      <c r="L46" s="95">
        <f>IF(AND(L$30=$B$31,$C46=$B$31),$D46,IF(AND(L$30&gt;$C46,L$30&lt;=($B46+$C46)),$D46/$B46,0)/IF('A.8.FATOR'!L46=0,1,'A.8.FATOR'!L46))</f>
        <v>0</v>
      </c>
      <c r="M46" s="95">
        <f>IF(AND(M$30=$B$31,$C46=$B$31),$D46,IF(AND(M$30&gt;$C46,M$30&lt;=($B46+$C46)),$D46/$B46,0)/IF('A.8.FATOR'!M46=0,1,'A.8.FATOR'!M46))</f>
        <v>0</v>
      </c>
      <c r="N46" s="95">
        <f>IF(AND(N$30=$B$31,$C46=$B$31),$D46,IF(AND(N$30&gt;$C46,N$30&lt;=($B46+$C46)),$D46/$B46,0)/IF('A.8.FATOR'!N46=0,1,'A.8.FATOR'!N46))</f>
        <v>0</v>
      </c>
      <c r="O46" s="95">
        <f>IF(AND(O$30=$B$31,$C46=$B$31),$D46,IF(AND(O$30&gt;$C46,O$30&lt;=($B46+$C46)),$D46/$B46,0)/IF('A.8.FATOR'!O46=0,1,'A.8.FATOR'!O46))</f>
        <v>0</v>
      </c>
      <c r="P46" s="95">
        <f>IF(AND(P$30=$B$31,$C46=$B$31),$D46,IF(AND(P$30&gt;$C46,P$30&lt;=($B46+$C46)),$D46/$B46,0)/IF('A.8.FATOR'!P46=0,1,'A.8.FATOR'!P46))</f>
        <v>0</v>
      </c>
      <c r="Q46" s="95">
        <f>IF(AND(Q$30=$B$31,$C46=$B$31),$D46,IF(AND(Q$30&gt;$C46,Q$30&lt;=($B46+$C46)),$D46/$B46,0)/IF('A.8.FATOR'!Q46=0,1,'A.8.FATOR'!Q46))</f>
        <v>0</v>
      </c>
      <c r="R46" s="95">
        <f>IF(AND(R$30=$B$31,$C46=$B$31),$D46,IF(AND(R$30&gt;$C46,R$30&lt;=($B46+$C46)),$D46/$B46,0)/IF('A.8.FATOR'!R46=0,1,'A.8.FATOR'!R46))</f>
        <v>0</v>
      </c>
      <c r="S46" s="95">
        <f>IF(AND(S$30=$B$31,$C46=$B$31),$D46,IF(AND(S$30&gt;$C46,S$30&lt;=($B46+$C46)),$D46/$B46,0)/IF('A.8.FATOR'!S46=0,1,'A.8.FATOR'!S46))</f>
        <v>0</v>
      </c>
      <c r="T46" s="95">
        <f>IF(AND(T$30=$B$31,$C46=$B$31),$D46,IF(AND(T$30&gt;$C46,T$30&lt;=($B46+$C46)),$D46/$B46,0)/IF('A.8.FATOR'!T46=0,1,'A.8.FATOR'!T46))</f>
        <v>0</v>
      </c>
      <c r="U46" s="95">
        <f>IF(AND(U$30=$B$31,$C46=$B$31),$D46,IF(AND(U$30&gt;$C46,U$30&lt;=($B46+$C46)),$D46/$B46,0)/IF('A.8.FATOR'!U46=0,1,'A.8.FATOR'!U46))</f>
        <v>0</v>
      </c>
      <c r="V46" s="95">
        <f>IF(AND(V$30=$B$31,$C46=$B$31),$D46,IF(AND(V$30&gt;$C46,V$30&lt;=($B46+$C46)),$D46/$B46,0)/IF('A.8.FATOR'!V46=0,1,'A.8.FATOR'!V46))</f>
        <v>0</v>
      </c>
      <c r="W46" s="95">
        <f>IF(AND(W$30=$B$31,$C46=$B$31),$D46,IF(AND(W$30&gt;$C46,W$30&lt;=($B46+$C46)),$D46/$B46,0)/IF('A.8.FATOR'!W46=0,1,'A.8.FATOR'!W46))</f>
        <v>0</v>
      </c>
      <c r="X46" s="95">
        <f>IF(AND(X$30=$B$31,$C46=$B$31),$D46,IF(AND(X$30&gt;$C46,X$30&lt;=($B46+$C46)),$D46/$B46,0)/IF('A.8.FATOR'!X46=0,1,'A.8.FATOR'!X46))</f>
        <v>0</v>
      </c>
      <c r="Y46" s="84"/>
      <c r="Z46" s="82"/>
      <c r="AB46" s="85"/>
    </row>
    <row r="47" spans="2:28" x14ac:dyDescent="0.2">
      <c r="B47" s="499">
        <f t="shared" si="11"/>
        <v>4</v>
      </c>
      <c r="C47" s="113">
        <f t="shared" si="12"/>
        <v>16</v>
      </c>
      <c r="D47" s="96">
        <f t="shared" si="10"/>
        <v>0</v>
      </c>
      <c r="E47" s="95">
        <f>IF(AND(E$30=$B$31,$C47=$B$31),$D47,IF(AND(E$30&gt;$C47,E$30&lt;=($B47+$C47)),$D47/$B47,0)/IF('A.8.FATOR'!E47=0,1,'A.8.FATOR'!E47))</f>
        <v>0</v>
      </c>
      <c r="F47" s="95">
        <f>IF(AND(F$30=$B$31,$C47=$B$31),$D47,IF(AND(F$30&gt;$C47,F$30&lt;=($B47+$C47)),$D47/$B47,0)/IF('A.8.FATOR'!F47=0,1,'A.8.FATOR'!F47))</f>
        <v>0</v>
      </c>
      <c r="G47" s="95">
        <f>IF(AND(G$30=$B$31,$C47=$B$31),$D47,IF(AND(G$30&gt;$C47,G$30&lt;=($B47+$C47)),$D47/$B47,0)/IF('A.8.FATOR'!G47=0,1,'A.8.FATOR'!G47))</f>
        <v>0</v>
      </c>
      <c r="H47" s="95">
        <f>IF(AND(H$30=$B$31,$C47=$B$31),$D47,IF(AND(H$30&gt;$C47,H$30&lt;=($B47+$C47)),$D47/$B47,0)/IF('A.8.FATOR'!H47=0,1,'A.8.FATOR'!H47))</f>
        <v>0</v>
      </c>
      <c r="I47" s="95">
        <f>IF(AND(I$30=$B$31,$C47=$B$31),$D47,IF(AND(I$30&gt;$C47,I$30&lt;=($B47+$C47)),$D47/$B47,0)/IF('A.8.FATOR'!I47=0,1,'A.8.FATOR'!I47))</f>
        <v>0</v>
      </c>
      <c r="J47" s="95">
        <f>IF(AND(J$30=$B$31,$C47=$B$31),$D47,IF(AND(J$30&gt;$C47,J$30&lt;=($B47+$C47)),$D47/$B47,0)/IF('A.8.FATOR'!J47=0,1,'A.8.FATOR'!J47))</f>
        <v>0</v>
      </c>
      <c r="K47" s="95">
        <f>IF(AND(K$30=$B$31,$C47=$B$31),$D47,IF(AND(K$30&gt;$C47,K$30&lt;=($B47+$C47)),$D47/$B47,0)/IF('A.8.FATOR'!K47=0,1,'A.8.FATOR'!K47))</f>
        <v>0</v>
      </c>
      <c r="L47" s="95">
        <f>IF(AND(L$30=$B$31,$C47=$B$31),$D47,IF(AND(L$30&gt;$C47,L$30&lt;=($B47+$C47)),$D47/$B47,0)/IF('A.8.FATOR'!L47=0,1,'A.8.FATOR'!L47))</f>
        <v>0</v>
      </c>
      <c r="M47" s="95">
        <f>IF(AND(M$30=$B$31,$C47=$B$31),$D47,IF(AND(M$30&gt;$C47,M$30&lt;=($B47+$C47)),$D47/$B47,0)/IF('A.8.FATOR'!M47=0,1,'A.8.FATOR'!M47))</f>
        <v>0</v>
      </c>
      <c r="N47" s="95">
        <f>IF(AND(N$30=$B$31,$C47=$B$31),$D47,IF(AND(N$30&gt;$C47,N$30&lt;=($B47+$C47)),$D47/$B47,0)/IF('A.8.FATOR'!N47=0,1,'A.8.FATOR'!N47))</f>
        <v>0</v>
      </c>
      <c r="O47" s="95">
        <f>IF(AND(O$30=$B$31,$C47=$B$31),$D47,IF(AND(O$30&gt;$C47,O$30&lt;=($B47+$C47)),$D47/$B47,0)/IF('A.8.FATOR'!O47=0,1,'A.8.FATOR'!O47))</f>
        <v>0</v>
      </c>
      <c r="P47" s="95">
        <f>IF(AND(P$30=$B$31,$C47=$B$31),$D47,IF(AND(P$30&gt;$C47,P$30&lt;=($B47+$C47)),$D47/$B47,0)/IF('A.8.FATOR'!P47=0,1,'A.8.FATOR'!P47))</f>
        <v>0</v>
      </c>
      <c r="Q47" s="95">
        <f>IF(AND(Q$30=$B$31,$C47=$B$31),$D47,IF(AND(Q$30&gt;$C47,Q$30&lt;=($B47+$C47)),$D47/$B47,0)/IF('A.8.FATOR'!Q47=0,1,'A.8.FATOR'!Q47))</f>
        <v>0</v>
      </c>
      <c r="R47" s="95">
        <f>IF(AND(R$30=$B$31,$C47=$B$31),$D47,IF(AND(R$30&gt;$C47,R$30&lt;=($B47+$C47)),$D47/$B47,0)/IF('A.8.FATOR'!R47=0,1,'A.8.FATOR'!R47))</f>
        <v>0</v>
      </c>
      <c r="S47" s="95">
        <f>IF(AND(S$30=$B$31,$C47=$B$31),$D47,IF(AND(S$30&gt;$C47,S$30&lt;=($B47+$C47)),$D47/$B47,0)/IF('A.8.FATOR'!S47=0,1,'A.8.FATOR'!S47))</f>
        <v>0</v>
      </c>
      <c r="T47" s="95">
        <f>IF(AND(T$30=$B$31,$C47=$B$31),$D47,IF(AND(T$30&gt;$C47,T$30&lt;=($B47+$C47)),$D47/$B47,0)/IF('A.8.FATOR'!T47=0,1,'A.8.FATOR'!T47))</f>
        <v>0</v>
      </c>
      <c r="U47" s="95">
        <f>IF(AND(U$30=$B$31,$C47=$B$31),$D47,IF(AND(U$30&gt;$C47,U$30&lt;=($B47+$C47)),$D47/$B47,0)/IF('A.8.FATOR'!U47=0,1,'A.8.FATOR'!U47))</f>
        <v>0</v>
      </c>
      <c r="V47" s="95">
        <f>IF(AND(V$30=$B$31,$C47=$B$31),$D47,IF(AND(V$30&gt;$C47,V$30&lt;=($B47+$C47)),$D47/$B47,0)/IF('A.8.FATOR'!V47=0,1,'A.8.FATOR'!V47))</f>
        <v>0</v>
      </c>
      <c r="W47" s="95">
        <f>IF(AND(W$30=$B$31,$C47=$B$31),$D47,IF(AND(W$30&gt;$C47,W$30&lt;=($B47+$C47)),$D47/$B47,0)/IF('A.8.FATOR'!W47=0,1,'A.8.FATOR'!W47))</f>
        <v>0</v>
      </c>
      <c r="X47" s="95">
        <f>IF(AND(X$30=$B$31,$C47=$B$31),$D47,IF(AND(X$30&gt;$C47,X$30&lt;=($B47+$C47)),$D47/$B47,0)/IF('A.8.FATOR'!X47=0,1,'A.8.FATOR'!X47))</f>
        <v>0</v>
      </c>
      <c r="Y47" s="84"/>
      <c r="Z47" s="82"/>
      <c r="AB47" s="85"/>
    </row>
    <row r="48" spans="2:28" x14ac:dyDescent="0.2">
      <c r="B48" s="499">
        <f t="shared" si="11"/>
        <v>3</v>
      </c>
      <c r="C48" s="113">
        <f t="shared" si="12"/>
        <v>17</v>
      </c>
      <c r="D48" s="96">
        <f t="shared" si="10"/>
        <v>0</v>
      </c>
      <c r="E48" s="95">
        <f>IF(AND(E$30=$B$31,$C48=$B$31),$D48,IF(AND(E$30&gt;$C48,E$30&lt;=($B48+$C48)),$D48/$B48,0)/IF('A.8.FATOR'!E48=0,1,'A.8.FATOR'!E48))</f>
        <v>0</v>
      </c>
      <c r="F48" s="95">
        <f>IF(AND(F$30=$B$31,$C48=$B$31),$D48,IF(AND(F$30&gt;$C48,F$30&lt;=($B48+$C48)),$D48/$B48,0)/IF('A.8.FATOR'!F48=0,1,'A.8.FATOR'!F48))</f>
        <v>0</v>
      </c>
      <c r="G48" s="95">
        <f>IF(AND(G$30=$B$31,$C48=$B$31),$D48,IF(AND(G$30&gt;$C48,G$30&lt;=($B48+$C48)),$D48/$B48,0)/IF('A.8.FATOR'!G48=0,1,'A.8.FATOR'!G48))</f>
        <v>0</v>
      </c>
      <c r="H48" s="95">
        <f>IF(AND(H$30=$B$31,$C48=$B$31),$D48,IF(AND(H$30&gt;$C48,H$30&lt;=($B48+$C48)),$D48/$B48,0)/IF('A.8.FATOR'!H48=0,1,'A.8.FATOR'!H48))</f>
        <v>0</v>
      </c>
      <c r="I48" s="95">
        <f>IF(AND(I$30=$B$31,$C48=$B$31),$D48,IF(AND(I$30&gt;$C48,I$30&lt;=($B48+$C48)),$D48/$B48,0)/IF('A.8.FATOR'!I48=0,1,'A.8.FATOR'!I48))</f>
        <v>0</v>
      </c>
      <c r="J48" s="95">
        <f>IF(AND(J$30=$B$31,$C48=$B$31),$D48,IF(AND(J$30&gt;$C48,J$30&lt;=($B48+$C48)),$D48/$B48,0)/IF('A.8.FATOR'!J48=0,1,'A.8.FATOR'!J48))</f>
        <v>0</v>
      </c>
      <c r="K48" s="95">
        <f>IF(AND(K$30=$B$31,$C48=$B$31),$D48,IF(AND(K$30&gt;$C48,K$30&lt;=($B48+$C48)),$D48/$B48,0)/IF('A.8.FATOR'!K48=0,1,'A.8.FATOR'!K48))</f>
        <v>0</v>
      </c>
      <c r="L48" s="95">
        <f>IF(AND(L$30=$B$31,$C48=$B$31),$D48,IF(AND(L$30&gt;$C48,L$30&lt;=($B48+$C48)),$D48/$B48,0)/IF('A.8.FATOR'!L48=0,1,'A.8.FATOR'!L48))</f>
        <v>0</v>
      </c>
      <c r="M48" s="95">
        <f>IF(AND(M$30=$B$31,$C48=$B$31),$D48,IF(AND(M$30&gt;$C48,M$30&lt;=($B48+$C48)),$D48/$B48,0)/IF('A.8.FATOR'!M48=0,1,'A.8.FATOR'!M48))</f>
        <v>0</v>
      </c>
      <c r="N48" s="95">
        <f>IF(AND(N$30=$B$31,$C48=$B$31),$D48,IF(AND(N$30&gt;$C48,N$30&lt;=($B48+$C48)),$D48/$B48,0)/IF('A.8.FATOR'!N48=0,1,'A.8.FATOR'!N48))</f>
        <v>0</v>
      </c>
      <c r="O48" s="95">
        <f>IF(AND(O$30=$B$31,$C48=$B$31),$D48,IF(AND(O$30&gt;$C48,O$30&lt;=($B48+$C48)),$D48/$B48,0)/IF('A.8.FATOR'!O48=0,1,'A.8.FATOR'!O48))</f>
        <v>0</v>
      </c>
      <c r="P48" s="95">
        <f>IF(AND(P$30=$B$31,$C48=$B$31),$D48,IF(AND(P$30&gt;$C48,P$30&lt;=($B48+$C48)),$D48/$B48,0)/IF('A.8.FATOR'!P48=0,1,'A.8.FATOR'!P48))</f>
        <v>0</v>
      </c>
      <c r="Q48" s="95">
        <f>IF(AND(Q$30=$B$31,$C48=$B$31),$D48,IF(AND(Q$30&gt;$C48,Q$30&lt;=($B48+$C48)),$D48/$B48,0)/IF('A.8.FATOR'!Q48=0,1,'A.8.FATOR'!Q48))</f>
        <v>0</v>
      </c>
      <c r="R48" s="95">
        <f>IF(AND(R$30=$B$31,$C48=$B$31),$D48,IF(AND(R$30&gt;$C48,R$30&lt;=($B48+$C48)),$D48/$B48,0)/IF('A.8.FATOR'!R48=0,1,'A.8.FATOR'!R48))</f>
        <v>0</v>
      </c>
      <c r="S48" s="95">
        <f>IF(AND(S$30=$B$31,$C48=$B$31),$D48,IF(AND(S$30&gt;$C48,S$30&lt;=($B48+$C48)),$D48/$B48,0)/IF('A.8.FATOR'!S48=0,1,'A.8.FATOR'!S48))</f>
        <v>0</v>
      </c>
      <c r="T48" s="95">
        <f>IF(AND(T$30=$B$31,$C48=$B$31),$D48,IF(AND(T$30&gt;$C48,T$30&lt;=($B48+$C48)),$D48/$B48,0)/IF('A.8.FATOR'!T48=0,1,'A.8.FATOR'!T48))</f>
        <v>0</v>
      </c>
      <c r="U48" s="95">
        <f>IF(AND(U$30=$B$31,$C48=$B$31),$D48,IF(AND(U$30&gt;$C48,U$30&lt;=($B48+$C48)),$D48/$B48,0)/IF('A.8.FATOR'!U48=0,1,'A.8.FATOR'!U48))</f>
        <v>0</v>
      </c>
      <c r="V48" s="95">
        <f>IF(AND(V$30=$B$31,$C48=$B$31),$D48,IF(AND(V$30&gt;$C48,V$30&lt;=($B48+$C48)),$D48/$B48,0)/IF('A.8.FATOR'!V48=0,1,'A.8.FATOR'!V48))</f>
        <v>0</v>
      </c>
      <c r="W48" s="95">
        <f>IF(AND(W$30=$B$31,$C48=$B$31),$D48,IF(AND(W$30&gt;$C48,W$30&lt;=($B48+$C48)),$D48/$B48,0)/IF('A.8.FATOR'!W48=0,1,'A.8.FATOR'!W48))</f>
        <v>0</v>
      </c>
      <c r="X48" s="95">
        <f>IF(AND(X$30=$B$31,$C48=$B$31),$D48,IF(AND(X$30&gt;$C48,X$30&lt;=($B48+$C48)),$D48/$B48,0)/IF('A.8.FATOR'!X48=0,1,'A.8.FATOR'!X48))</f>
        <v>0</v>
      </c>
      <c r="Y48" s="84"/>
      <c r="Z48" s="82"/>
      <c r="AB48" s="85"/>
    </row>
    <row r="49" spans="2:28" x14ac:dyDescent="0.2">
      <c r="B49" s="499">
        <f t="shared" si="11"/>
        <v>2</v>
      </c>
      <c r="C49" s="113">
        <f t="shared" si="12"/>
        <v>18</v>
      </c>
      <c r="D49" s="96">
        <f t="shared" si="10"/>
        <v>0</v>
      </c>
      <c r="E49" s="95">
        <f>IF(AND(E$30=$B$31,$C49=$B$31),$D49,IF(AND(E$30&gt;$C49,E$30&lt;=($B49+$C49)),$D49/$B49,0)/IF('A.8.FATOR'!E49=0,1,'A.8.FATOR'!E49))</f>
        <v>0</v>
      </c>
      <c r="F49" s="95">
        <f>IF(AND(F$30=$B$31,$C49=$B$31),$D49,IF(AND(F$30&gt;$C49,F$30&lt;=($B49+$C49)),$D49/$B49,0)/IF('A.8.FATOR'!F49=0,1,'A.8.FATOR'!F49))</f>
        <v>0</v>
      </c>
      <c r="G49" s="95">
        <f>IF(AND(G$30=$B$31,$C49=$B$31),$D49,IF(AND(G$30&gt;$C49,G$30&lt;=($B49+$C49)),$D49/$B49,0)/IF('A.8.FATOR'!G49=0,1,'A.8.FATOR'!G49))</f>
        <v>0</v>
      </c>
      <c r="H49" s="95">
        <f>IF(AND(H$30=$B$31,$C49=$B$31),$D49,IF(AND(H$30&gt;$C49,H$30&lt;=($B49+$C49)),$D49/$B49,0)/IF('A.8.FATOR'!H49=0,1,'A.8.FATOR'!H49))</f>
        <v>0</v>
      </c>
      <c r="I49" s="95">
        <f>IF(AND(I$30=$B$31,$C49=$B$31),$D49,IF(AND(I$30&gt;$C49,I$30&lt;=($B49+$C49)),$D49/$B49,0)/IF('A.8.FATOR'!I49=0,1,'A.8.FATOR'!I49))</f>
        <v>0</v>
      </c>
      <c r="J49" s="95">
        <f>IF(AND(J$30=$B$31,$C49=$B$31),$D49,IF(AND(J$30&gt;$C49,J$30&lt;=($B49+$C49)),$D49/$B49,0)/IF('A.8.FATOR'!J49=0,1,'A.8.FATOR'!J49))</f>
        <v>0</v>
      </c>
      <c r="K49" s="95">
        <f>IF(AND(K$30=$B$31,$C49=$B$31),$D49,IF(AND(K$30&gt;$C49,K$30&lt;=($B49+$C49)),$D49/$B49,0)/IF('A.8.FATOR'!K49=0,1,'A.8.FATOR'!K49))</f>
        <v>0</v>
      </c>
      <c r="L49" s="95">
        <f>IF(AND(L$30=$B$31,$C49=$B$31),$D49,IF(AND(L$30&gt;$C49,L$30&lt;=($B49+$C49)),$D49/$B49,0)/IF('A.8.FATOR'!L49=0,1,'A.8.FATOR'!L49))</f>
        <v>0</v>
      </c>
      <c r="M49" s="95">
        <f>IF(AND(M$30=$B$31,$C49=$B$31),$D49,IF(AND(M$30&gt;$C49,M$30&lt;=($B49+$C49)),$D49/$B49,0)/IF('A.8.FATOR'!M49=0,1,'A.8.FATOR'!M49))</f>
        <v>0</v>
      </c>
      <c r="N49" s="95">
        <f>IF(AND(N$30=$B$31,$C49=$B$31),$D49,IF(AND(N$30&gt;$C49,N$30&lt;=($B49+$C49)),$D49/$B49,0)/IF('A.8.FATOR'!N49=0,1,'A.8.FATOR'!N49))</f>
        <v>0</v>
      </c>
      <c r="O49" s="95">
        <f>IF(AND(O$30=$B$31,$C49=$B$31),$D49,IF(AND(O$30&gt;$C49,O$30&lt;=($B49+$C49)),$D49/$B49,0)/IF('A.8.FATOR'!O49=0,1,'A.8.FATOR'!O49))</f>
        <v>0</v>
      </c>
      <c r="P49" s="95">
        <f>IF(AND(P$30=$B$31,$C49=$B$31),$D49,IF(AND(P$30&gt;$C49,P$30&lt;=($B49+$C49)),$D49/$B49,0)/IF('A.8.FATOR'!P49=0,1,'A.8.FATOR'!P49))</f>
        <v>0</v>
      </c>
      <c r="Q49" s="95">
        <f>IF(AND(Q$30=$B$31,$C49=$B$31),$D49,IF(AND(Q$30&gt;$C49,Q$30&lt;=($B49+$C49)),$D49/$B49,0)/IF('A.8.FATOR'!Q49=0,1,'A.8.FATOR'!Q49))</f>
        <v>0</v>
      </c>
      <c r="R49" s="95">
        <f>IF(AND(R$30=$B$31,$C49=$B$31),$D49,IF(AND(R$30&gt;$C49,R$30&lt;=($B49+$C49)),$D49/$B49,0)/IF('A.8.FATOR'!R49=0,1,'A.8.FATOR'!R49))</f>
        <v>0</v>
      </c>
      <c r="S49" s="95">
        <f>IF(AND(S$30=$B$31,$C49=$B$31),$D49,IF(AND(S$30&gt;$C49,S$30&lt;=($B49+$C49)),$D49/$B49,0)/IF('A.8.FATOR'!S49=0,1,'A.8.FATOR'!S49))</f>
        <v>0</v>
      </c>
      <c r="T49" s="95">
        <f>IF(AND(T$30=$B$31,$C49=$B$31),$D49,IF(AND(T$30&gt;$C49,T$30&lt;=($B49+$C49)),$D49/$B49,0)/IF('A.8.FATOR'!T49=0,1,'A.8.FATOR'!T49))</f>
        <v>0</v>
      </c>
      <c r="U49" s="95">
        <f>IF(AND(U$30=$B$31,$C49=$B$31),$D49,IF(AND(U$30&gt;$C49,U$30&lt;=($B49+$C49)),$D49/$B49,0)/IF('A.8.FATOR'!U49=0,1,'A.8.FATOR'!U49))</f>
        <v>0</v>
      </c>
      <c r="V49" s="95">
        <f>IF(AND(V$30=$B$31,$C49=$B$31),$D49,IF(AND(V$30&gt;$C49,V$30&lt;=($B49+$C49)),$D49/$B49,0)/IF('A.8.FATOR'!V49=0,1,'A.8.FATOR'!V49))</f>
        <v>0</v>
      </c>
      <c r="W49" s="95">
        <f>IF(AND(W$30=$B$31,$C49=$B$31),$D49,IF(AND(W$30&gt;$C49,W$30&lt;=($B49+$C49)),$D49/$B49,0)/IF('A.8.FATOR'!W49=0,1,'A.8.FATOR'!W49))</f>
        <v>0</v>
      </c>
      <c r="X49" s="95">
        <f>IF(AND(X$30=$B$31,$C49=$B$31),$D49,IF(AND(X$30&gt;$C49,X$30&lt;=($B49+$C49)),$D49/$B49,0)/IF('A.8.FATOR'!X49=0,1,'A.8.FATOR'!X49))</f>
        <v>0</v>
      </c>
      <c r="Y49" s="84"/>
      <c r="Z49" s="82"/>
      <c r="AB49" s="85"/>
    </row>
    <row r="50" spans="2:28" x14ac:dyDescent="0.2">
      <c r="B50" s="499">
        <f t="shared" si="11"/>
        <v>1</v>
      </c>
      <c r="C50" s="113">
        <f t="shared" si="12"/>
        <v>19</v>
      </c>
      <c r="D50" s="96">
        <f t="shared" si="10"/>
        <v>0</v>
      </c>
      <c r="E50" s="95">
        <f>IF(AND(E$30=$B$31,$C50=$B$31),$D50,IF(AND(E$30&gt;$C50,E$30&lt;=($B50+$C50)),$D50/$B50,0)/IF('A.8.FATOR'!E50=0,1,'A.8.FATOR'!E50))</f>
        <v>0</v>
      </c>
      <c r="F50" s="95">
        <f>IF(AND(F$30=$B$31,$C50=$B$31),$D50,IF(AND(F$30&gt;$C50,F$30&lt;=($B50+$C50)),$D50/$B50,0)/IF('A.8.FATOR'!F50=0,1,'A.8.FATOR'!F50))</f>
        <v>0</v>
      </c>
      <c r="G50" s="95">
        <f>IF(AND(G$30=$B$31,$C50=$B$31),$D50,IF(AND(G$30&gt;$C50,G$30&lt;=($B50+$C50)),$D50/$B50,0)/IF('A.8.FATOR'!G50=0,1,'A.8.FATOR'!G50))</f>
        <v>0</v>
      </c>
      <c r="H50" s="95">
        <f>IF(AND(H$30=$B$31,$C50=$B$31),$D50,IF(AND(H$30&gt;$C50,H$30&lt;=($B50+$C50)),$D50/$B50,0)/IF('A.8.FATOR'!H50=0,1,'A.8.FATOR'!H50))</f>
        <v>0</v>
      </c>
      <c r="I50" s="95">
        <f>IF(AND(I$30=$B$31,$C50=$B$31),$D50,IF(AND(I$30&gt;$C50,I$30&lt;=($B50+$C50)),$D50/$B50,0)/IF('A.8.FATOR'!I50=0,1,'A.8.FATOR'!I50))</f>
        <v>0</v>
      </c>
      <c r="J50" s="95">
        <f>IF(AND(J$30=$B$31,$C50=$B$31),$D50,IF(AND(J$30&gt;$C50,J$30&lt;=($B50+$C50)),$D50/$B50,0)/IF('A.8.FATOR'!J50=0,1,'A.8.FATOR'!J50))</f>
        <v>0</v>
      </c>
      <c r="K50" s="95">
        <f>IF(AND(K$30=$B$31,$C50=$B$31),$D50,IF(AND(K$30&gt;$C50,K$30&lt;=($B50+$C50)),$D50/$B50,0)/IF('A.8.FATOR'!K50=0,1,'A.8.FATOR'!K50))</f>
        <v>0</v>
      </c>
      <c r="L50" s="95">
        <f>IF(AND(L$30=$B$31,$C50=$B$31),$D50,IF(AND(L$30&gt;$C50,L$30&lt;=($B50+$C50)),$D50/$B50,0)/IF('A.8.FATOR'!L50=0,1,'A.8.FATOR'!L50))</f>
        <v>0</v>
      </c>
      <c r="M50" s="95">
        <f>IF(AND(M$30=$B$31,$C50=$B$31),$D50,IF(AND(M$30&gt;$C50,M$30&lt;=($B50+$C50)),$D50/$B50,0)/IF('A.8.FATOR'!M50=0,1,'A.8.FATOR'!M50))</f>
        <v>0</v>
      </c>
      <c r="N50" s="95">
        <f>IF(AND(N$30=$B$31,$C50=$B$31),$D50,IF(AND(N$30&gt;$C50,N$30&lt;=($B50+$C50)),$D50/$B50,0)/IF('A.8.FATOR'!N50=0,1,'A.8.FATOR'!N50))</f>
        <v>0</v>
      </c>
      <c r="O50" s="95">
        <f>IF(AND(O$30=$B$31,$C50=$B$31),$D50,IF(AND(O$30&gt;$C50,O$30&lt;=($B50+$C50)),$D50/$B50,0)/IF('A.8.FATOR'!O50=0,1,'A.8.FATOR'!O50))</f>
        <v>0</v>
      </c>
      <c r="P50" s="95">
        <f>IF(AND(P$30=$B$31,$C50=$B$31),$D50,IF(AND(P$30&gt;$C50,P$30&lt;=($B50+$C50)),$D50/$B50,0)/IF('A.8.FATOR'!P50=0,1,'A.8.FATOR'!P50))</f>
        <v>0</v>
      </c>
      <c r="Q50" s="95">
        <f>IF(AND(Q$30=$B$31,$C50=$B$31),$D50,IF(AND(Q$30&gt;$C50,Q$30&lt;=($B50+$C50)),$D50/$B50,0)/IF('A.8.FATOR'!Q50=0,1,'A.8.FATOR'!Q50))</f>
        <v>0</v>
      </c>
      <c r="R50" s="95">
        <f>IF(AND(R$30=$B$31,$C50=$B$31),$D50,IF(AND(R$30&gt;$C50,R$30&lt;=($B50+$C50)),$D50/$B50,0)/IF('A.8.FATOR'!R50=0,1,'A.8.FATOR'!R50))</f>
        <v>0</v>
      </c>
      <c r="S50" s="95">
        <f>IF(AND(S$30=$B$31,$C50=$B$31),$D50,IF(AND(S$30&gt;$C50,S$30&lt;=($B50+$C50)),$D50/$B50,0)/IF('A.8.FATOR'!S50=0,1,'A.8.FATOR'!S50))</f>
        <v>0</v>
      </c>
      <c r="T50" s="95">
        <f>IF(AND(T$30=$B$31,$C50=$B$31),$D50,IF(AND(T$30&gt;$C50,T$30&lt;=($B50+$C50)),$D50/$B50,0)/IF('A.8.FATOR'!T50=0,1,'A.8.FATOR'!T50))</f>
        <v>0</v>
      </c>
      <c r="U50" s="95">
        <f>IF(AND(U$30=$B$31,$C50=$B$31),$D50,IF(AND(U$30&gt;$C50,U$30&lt;=($B50+$C50)),$D50/$B50,0)/IF('A.8.FATOR'!U50=0,1,'A.8.FATOR'!U50))</f>
        <v>0</v>
      </c>
      <c r="V50" s="95">
        <f>IF(AND(V$30=$B$31,$C50=$B$31),$D50,IF(AND(V$30&gt;$C50,V$30&lt;=($B50+$C50)),$D50/$B50,0)/IF('A.8.FATOR'!V50=0,1,'A.8.FATOR'!V50))</f>
        <v>0</v>
      </c>
      <c r="W50" s="95">
        <f>IF(AND(W$30=$B$31,$C50=$B$31),$D50,IF(AND(W$30&gt;$C50,W$30&lt;=($B50+$C50)),$D50/$B50,0)/IF('A.8.FATOR'!W50=0,1,'A.8.FATOR'!W50))</f>
        <v>0</v>
      </c>
      <c r="X50" s="95">
        <f>IF(AND(X$30=$B$31,$C50=$B$31),$D50,IF(AND(X$30&gt;$C50,X$30&lt;=($B50+$C50)),$D50/$B50,0)/IF('A.8.FATOR'!X50=0,1,'A.8.FATOR'!X50))</f>
        <v>0</v>
      </c>
      <c r="Y50" s="84"/>
      <c r="Z50" s="82"/>
      <c r="AB50" s="85"/>
    </row>
    <row r="51" spans="2:28" x14ac:dyDescent="0.2">
      <c r="B51" s="499">
        <f t="shared" si="11"/>
        <v>0</v>
      </c>
      <c r="C51" s="113">
        <f t="shared" si="12"/>
        <v>20</v>
      </c>
      <c r="D51" s="96">
        <f t="shared" si="10"/>
        <v>0</v>
      </c>
      <c r="E51" s="95">
        <f>IF(AND(E$30=$B$31,$C51=$B$31),$D51,IF(AND(E$30&gt;$C51,E$30&lt;=($B51+$C51)),$D51/$B51,0)/IF('A.8.FATOR'!E51=0,1,'A.8.FATOR'!E51))</f>
        <v>0</v>
      </c>
      <c r="F51" s="95">
        <f>IF(AND(F$30=$B$31,$C51=$B$31),$D51,IF(AND(F$30&gt;$C51,F$30&lt;=($B51+$C51)),$D51/$B51,0)/IF('A.8.FATOR'!F51=0,1,'A.8.FATOR'!F51))</f>
        <v>0</v>
      </c>
      <c r="G51" s="95">
        <f>IF(AND(G$30=$B$31,$C51=$B$31),$D51,IF(AND(G$30&gt;$C51,G$30&lt;=($B51+$C51)),$D51/$B51,0)/IF('A.8.FATOR'!G51=0,1,'A.8.FATOR'!G51))</f>
        <v>0</v>
      </c>
      <c r="H51" s="95">
        <f>IF(AND(H$30=$B$31,$C51=$B$31),$D51,IF(AND(H$30&gt;$C51,H$30&lt;=($B51+$C51)),$D51/$B51,0)/IF('A.8.FATOR'!H51=0,1,'A.8.FATOR'!H51))</f>
        <v>0</v>
      </c>
      <c r="I51" s="95">
        <f>IF(AND(I$30=$B$31,$C51=$B$31),$D51,IF(AND(I$30&gt;$C51,I$30&lt;=($B51+$C51)),$D51/$B51,0)/IF('A.8.FATOR'!I51=0,1,'A.8.FATOR'!I51))</f>
        <v>0</v>
      </c>
      <c r="J51" s="95">
        <f>IF(AND(J$30=$B$31,$C51=$B$31),$D51,IF(AND(J$30&gt;$C51,J$30&lt;=($B51+$C51)),$D51/$B51,0)/IF('A.8.FATOR'!J51=0,1,'A.8.FATOR'!J51))</f>
        <v>0</v>
      </c>
      <c r="K51" s="95">
        <f>IF(AND(K$30=$B$31,$C51=$B$31),$D51,IF(AND(K$30&gt;$C51,K$30&lt;=($B51+$C51)),$D51/$B51,0)/IF('A.8.FATOR'!K51=0,1,'A.8.FATOR'!K51))</f>
        <v>0</v>
      </c>
      <c r="L51" s="95">
        <f>IF(AND(L$30=$B$31,$C51=$B$31),$D51,IF(AND(L$30&gt;$C51,L$30&lt;=($B51+$C51)),$D51/$B51,0)/IF('A.8.FATOR'!L51=0,1,'A.8.FATOR'!L51))</f>
        <v>0</v>
      </c>
      <c r="M51" s="95">
        <f>IF(AND(M$30=$B$31,$C51=$B$31),$D51,IF(AND(M$30&gt;$C51,M$30&lt;=($B51+$C51)),$D51/$B51,0)/IF('A.8.FATOR'!M51=0,1,'A.8.FATOR'!M51))</f>
        <v>0</v>
      </c>
      <c r="N51" s="95">
        <f>IF(AND(N$30=$B$31,$C51=$B$31),$D51,IF(AND(N$30&gt;$C51,N$30&lt;=($B51+$C51)),$D51/$B51,0)/IF('A.8.FATOR'!N51=0,1,'A.8.FATOR'!N51))</f>
        <v>0</v>
      </c>
      <c r="O51" s="95">
        <f>IF(AND(O$30=$B$31,$C51=$B$31),$D51,IF(AND(O$30&gt;$C51,O$30&lt;=($B51+$C51)),$D51/$B51,0)/IF('A.8.FATOR'!O51=0,1,'A.8.FATOR'!O51))</f>
        <v>0</v>
      </c>
      <c r="P51" s="95">
        <f>IF(AND(P$30=$B$31,$C51=$B$31),$D51,IF(AND(P$30&gt;$C51,P$30&lt;=($B51+$C51)),$D51/$B51,0)/IF('A.8.FATOR'!P51=0,1,'A.8.FATOR'!P51))</f>
        <v>0</v>
      </c>
      <c r="Q51" s="95">
        <f>IF(AND(Q$30=$B$31,$C51=$B$31),$D51,IF(AND(Q$30&gt;$C51,Q$30&lt;=($B51+$C51)),$D51/$B51,0)/IF('A.8.FATOR'!Q51=0,1,'A.8.FATOR'!Q51))</f>
        <v>0</v>
      </c>
      <c r="R51" s="95">
        <f>IF(AND(R$30=$B$31,$C51=$B$31),$D51,IF(AND(R$30&gt;$C51,R$30&lt;=($B51+$C51)),$D51/$B51,0)/IF('A.8.FATOR'!R51=0,1,'A.8.FATOR'!R51))</f>
        <v>0</v>
      </c>
      <c r="S51" s="95">
        <f>IF(AND(S$30=$B$31,$C51=$B$31),$D51,IF(AND(S$30&gt;$C51,S$30&lt;=($B51+$C51)),$D51/$B51,0)/IF('A.8.FATOR'!S51=0,1,'A.8.FATOR'!S51))</f>
        <v>0</v>
      </c>
      <c r="T51" s="95">
        <f>IF(AND(T$30=$B$31,$C51=$B$31),$D51,IF(AND(T$30&gt;$C51,T$30&lt;=($B51+$C51)),$D51/$B51,0)/IF('A.8.FATOR'!T51=0,1,'A.8.FATOR'!T51))</f>
        <v>0</v>
      </c>
      <c r="U51" s="95">
        <f>IF(AND(U$30=$B$31,$C51=$B$31),$D51,IF(AND(U$30&gt;$C51,U$30&lt;=($B51+$C51)),$D51/$B51,0)/IF('A.8.FATOR'!U51=0,1,'A.8.FATOR'!U51))</f>
        <v>0</v>
      </c>
      <c r="V51" s="95">
        <f>IF(AND(V$30=$B$31,$C51=$B$31),$D51,IF(AND(V$30&gt;$C51,V$30&lt;=($B51+$C51)),$D51/$B51,0)/IF('A.8.FATOR'!V51=0,1,'A.8.FATOR'!V51))</f>
        <v>0</v>
      </c>
      <c r="W51" s="95">
        <f>IF(AND(W$30=$B$31,$C51=$B$31),$D51,IF(AND(W$30&gt;$C51,W$30&lt;=($B51+$C51)),$D51/$B51,0)/IF('A.8.FATOR'!W51=0,1,'A.8.FATOR'!W51))</f>
        <v>0</v>
      </c>
      <c r="X51" s="95">
        <f>IF(AND(X$30=$B$31,$C51=$B$31),$D51,IF(AND(X$30&gt;$C51,X$30&lt;=($B51+$C51)),$D51/$B51,0)/IF('A.8.FATOR'!X51=0,1,'A.8.FATOR'!X51))</f>
        <v>0</v>
      </c>
      <c r="Y51" s="84"/>
      <c r="Z51" s="82"/>
      <c r="AB51" s="85"/>
    </row>
    <row r="52" spans="2:28" x14ac:dyDescent="0.2">
      <c r="B52" s="97"/>
      <c r="C52" s="81" t="str">
        <f>"Total Depreciação - "&amp;B30</f>
        <v>Total Depreciação - Imobilizado/ Intangível - 5 anos</v>
      </c>
      <c r="D52" s="84">
        <f t="shared" ref="D52:X52" si="13">SUM(D32:D51)</f>
        <v>0</v>
      </c>
      <c r="E52" s="84">
        <f t="shared" si="13"/>
        <v>0</v>
      </c>
      <c r="F52" s="84">
        <f t="shared" si="13"/>
        <v>0</v>
      </c>
      <c r="G52" s="84">
        <f t="shared" si="13"/>
        <v>0</v>
      </c>
      <c r="H52" s="84">
        <f t="shared" si="13"/>
        <v>0</v>
      </c>
      <c r="I52" s="84">
        <f t="shared" si="13"/>
        <v>0</v>
      </c>
      <c r="J52" s="84">
        <f t="shared" si="13"/>
        <v>0</v>
      </c>
      <c r="K52" s="84">
        <f t="shared" si="13"/>
        <v>0</v>
      </c>
      <c r="L52" s="84">
        <f t="shared" si="13"/>
        <v>0</v>
      </c>
      <c r="M52" s="84">
        <f t="shared" si="13"/>
        <v>0</v>
      </c>
      <c r="N52" s="84">
        <f t="shared" si="13"/>
        <v>0</v>
      </c>
      <c r="O52" s="84">
        <f t="shared" si="13"/>
        <v>0</v>
      </c>
      <c r="P52" s="84">
        <f t="shared" si="13"/>
        <v>0</v>
      </c>
      <c r="Q52" s="84">
        <f t="shared" si="13"/>
        <v>0</v>
      </c>
      <c r="R52" s="84">
        <f t="shared" si="13"/>
        <v>0</v>
      </c>
      <c r="S52" s="84">
        <f t="shared" si="13"/>
        <v>0</v>
      </c>
      <c r="T52" s="84">
        <f t="shared" si="13"/>
        <v>0</v>
      </c>
      <c r="U52" s="84">
        <f t="shared" si="13"/>
        <v>0</v>
      </c>
      <c r="V52" s="84">
        <f t="shared" si="13"/>
        <v>0</v>
      </c>
      <c r="W52" s="84">
        <f t="shared" si="13"/>
        <v>0</v>
      </c>
      <c r="X52" s="84">
        <f t="shared" si="13"/>
        <v>0</v>
      </c>
      <c r="Y52" s="84"/>
      <c r="Z52" s="82"/>
    </row>
    <row r="55" spans="2:28" x14ac:dyDescent="0.2">
      <c r="B55" s="91" t="str">
        <f>B$9</f>
        <v>Imobilizado/ Intangível - 10 anos</v>
      </c>
      <c r="C55" s="92">
        <f>$C$9</f>
        <v>10</v>
      </c>
      <c r="D55" s="98"/>
      <c r="E55" s="93">
        <f>E$7</f>
        <v>1</v>
      </c>
      <c r="F55" s="93">
        <f t="shared" ref="F55:X55" si="14">F$7</f>
        <v>2</v>
      </c>
      <c r="G55" s="93">
        <f t="shared" si="14"/>
        <v>3</v>
      </c>
      <c r="H55" s="93">
        <f t="shared" si="14"/>
        <v>4</v>
      </c>
      <c r="I55" s="93">
        <f t="shared" si="14"/>
        <v>5</v>
      </c>
      <c r="J55" s="93">
        <f t="shared" si="14"/>
        <v>6</v>
      </c>
      <c r="K55" s="93">
        <f t="shared" si="14"/>
        <v>7</v>
      </c>
      <c r="L55" s="93">
        <f t="shared" si="14"/>
        <v>8</v>
      </c>
      <c r="M55" s="93">
        <f t="shared" si="14"/>
        <v>9</v>
      </c>
      <c r="N55" s="93">
        <f t="shared" si="14"/>
        <v>10</v>
      </c>
      <c r="O55" s="93">
        <f t="shared" si="14"/>
        <v>11</v>
      </c>
      <c r="P55" s="93">
        <f t="shared" si="14"/>
        <v>12</v>
      </c>
      <c r="Q55" s="93">
        <f t="shared" si="14"/>
        <v>13</v>
      </c>
      <c r="R55" s="93">
        <f t="shared" si="14"/>
        <v>14</v>
      </c>
      <c r="S55" s="93">
        <f t="shared" si="14"/>
        <v>15</v>
      </c>
      <c r="T55" s="93">
        <f t="shared" si="14"/>
        <v>16</v>
      </c>
      <c r="U55" s="93">
        <f t="shared" si="14"/>
        <v>17</v>
      </c>
      <c r="V55" s="93">
        <f t="shared" si="14"/>
        <v>18</v>
      </c>
      <c r="W55" s="93">
        <f t="shared" si="14"/>
        <v>19</v>
      </c>
      <c r="X55" s="93">
        <f t="shared" si="14"/>
        <v>20</v>
      </c>
    </row>
    <row r="56" spans="2:28" x14ac:dyDescent="0.2">
      <c r="B56" s="499">
        <v>20</v>
      </c>
      <c r="C56" s="113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</row>
    <row r="57" spans="2:28" x14ac:dyDescent="0.2">
      <c r="B57" s="499">
        <f>MIN(C$55,MAX((B$56-C56-1),0))</f>
        <v>10</v>
      </c>
      <c r="C57" s="113">
        <f>$E$7</f>
        <v>1</v>
      </c>
      <c r="D57" s="96">
        <f t="shared" ref="D57:D76" si="15">SUMIF($E$7:$X$7,$C57,$E$9:$X$9)</f>
        <v>0</v>
      </c>
      <c r="E57" s="95">
        <f>IF(AND(E$55=$B$56,$C57=$B$56),$D57,IF(AND(E$55&gt;$C57,E$55&lt;=($B57+$C57)),$D57/$B57,0)/IF('A.8.FATOR'!E57=0,1,'A.8.FATOR'!E57))</f>
        <v>0</v>
      </c>
      <c r="F57" s="95">
        <f>IF(AND(F$55=$B$56,$C57=$B$56),$D57,IF(AND(F$55&gt;$C57,F$55&lt;=($B57+$C57)),$D57/$B57,0)/IF('A.8.FATOR'!F57=0,1,'A.8.FATOR'!F57))</f>
        <v>0</v>
      </c>
      <c r="G57" s="95">
        <f>IF(AND(G$55=$B$56,$C57=$B$56),$D57,IF(AND(G$55&gt;$C57,G$55&lt;=($B57+$C57)),$D57/$B57,0)/IF('A.8.FATOR'!G57=0,1,'A.8.FATOR'!G57))</f>
        <v>0</v>
      </c>
      <c r="H57" s="95">
        <f>IF(AND(H$55=$B$56,$C57=$B$56),$D57,IF(AND(H$55&gt;$C57,H$55&lt;=($B57+$C57)),$D57/$B57,0)/IF('A.8.FATOR'!H57=0,1,'A.8.FATOR'!H57))</f>
        <v>0</v>
      </c>
      <c r="I57" s="95">
        <f>IF(AND(I$55=$B$56,$C57=$B$56),$D57,IF(AND(I$55&gt;$C57,I$55&lt;=($B57+$C57)),$D57/$B57,0)/IF('A.8.FATOR'!I57=0,1,'A.8.FATOR'!I57))</f>
        <v>0</v>
      </c>
      <c r="J57" s="95">
        <f>IF(AND(J$55=$B$56,$C57=$B$56),$D57,IF(AND(J$55&gt;$C57,J$55&lt;=($B57+$C57)),$D57/$B57,0)/IF('A.8.FATOR'!J57=0,1,'A.8.FATOR'!J57))</f>
        <v>0</v>
      </c>
      <c r="K57" s="95">
        <f>IF(AND(K$55=$B$56,$C57=$B$56),$D57,IF(AND(K$55&gt;$C57,K$55&lt;=($B57+$C57)),$D57/$B57,0)/IF('A.8.FATOR'!K57=0,1,'A.8.FATOR'!K57))</f>
        <v>0</v>
      </c>
      <c r="L57" s="95">
        <f>IF(AND(L$55=$B$56,$C57=$B$56),$D57,IF(AND(L$55&gt;$C57,L$55&lt;=($B57+$C57)),$D57/$B57,0)/IF('A.8.FATOR'!L57=0,1,'A.8.FATOR'!L57))</f>
        <v>0</v>
      </c>
      <c r="M57" s="95">
        <f>IF(AND(M$55=$B$56,$C57=$B$56),$D57,IF(AND(M$55&gt;$C57,M$55&lt;=($B57+$C57)),$D57/$B57,0)/IF('A.8.FATOR'!M57=0,1,'A.8.FATOR'!M57))</f>
        <v>0</v>
      </c>
      <c r="N57" s="95">
        <f>IF(AND(N$55=$B$56,$C57=$B$56),$D57,IF(AND(N$55&gt;$C57,N$55&lt;=($B57+$C57)),$D57/$B57,0)/IF('A.8.FATOR'!N57=0,1,'A.8.FATOR'!N57))</f>
        <v>0</v>
      </c>
      <c r="O57" s="95">
        <f>IF(AND(O$55=$B$56,$C57=$B$56),$D57,IF(AND(O$55&gt;$C57,O$55&lt;=($B57+$C57)),$D57/$B57,0)/IF('A.8.FATOR'!O57=0,1,'A.8.FATOR'!O57))</f>
        <v>0</v>
      </c>
      <c r="P57" s="95">
        <f>IF(AND(P$55=$B$56,$C57=$B$56),$D57,IF(AND(P$55&gt;$C57,P$55&lt;=($B57+$C57)),$D57/$B57,0)/IF('A.8.FATOR'!P57=0,1,'A.8.FATOR'!P57))</f>
        <v>0</v>
      </c>
      <c r="Q57" s="95">
        <f>IF(AND(Q$55=$B$56,$C57=$B$56),$D57,IF(AND(Q$55&gt;$C57,Q$55&lt;=($B57+$C57)),$D57/$B57,0)/IF('A.8.FATOR'!Q57=0,1,'A.8.FATOR'!Q57))</f>
        <v>0</v>
      </c>
      <c r="R57" s="95">
        <f>IF(AND(R$55=$B$56,$C57=$B$56),$D57,IF(AND(R$55&gt;$C57,R$55&lt;=($B57+$C57)),$D57/$B57,0)/IF('A.8.FATOR'!R57=0,1,'A.8.FATOR'!R57))</f>
        <v>0</v>
      </c>
      <c r="S57" s="95">
        <f>IF(AND(S$55=$B$56,$C57=$B$56),$D57,IF(AND(S$55&gt;$C57,S$55&lt;=($B57+$C57)),$D57/$B57,0)/IF('A.8.FATOR'!S57=0,1,'A.8.FATOR'!S57))</f>
        <v>0</v>
      </c>
      <c r="T57" s="95">
        <f>IF(AND(T$55=$B$56,$C57=$B$56),$D57,IF(AND(T$55&gt;$C57,T$55&lt;=($B57+$C57)),$D57/$B57,0)/IF('A.8.FATOR'!T57=0,1,'A.8.FATOR'!T57))</f>
        <v>0</v>
      </c>
      <c r="U57" s="95">
        <f>IF(AND(U$55=$B$56,$C57=$B$56),$D57,IF(AND(U$55&gt;$C57,U$55&lt;=($B57+$C57)),$D57/$B57,0)/IF('A.8.FATOR'!U57=0,1,'A.8.FATOR'!U57))</f>
        <v>0</v>
      </c>
      <c r="V57" s="95">
        <f>IF(AND(V$55=$B$56,$C57=$B$56),$D57,IF(AND(V$55&gt;$C57,V$55&lt;=($B57+$C57)),$D57/$B57,0)/IF('A.8.FATOR'!V57=0,1,'A.8.FATOR'!V57))</f>
        <v>0</v>
      </c>
      <c r="W57" s="95">
        <f>IF(AND(W$55=$B$56,$C57=$B$56),$D57,IF(AND(W$55&gt;$C57,W$55&lt;=($B57+$C57)),$D57/$B57,0)/IF('A.8.FATOR'!W57=0,1,'A.8.FATOR'!W57))</f>
        <v>0</v>
      </c>
      <c r="X57" s="95">
        <f>IF(AND(X$55=$B$56,$C57=$B$56),$D57,IF(AND(X$55&gt;$C57,X$55&lt;=($B57+$C57)),$D57/$B57,0)/IF('A.8.FATOR'!X57=0,1,'A.8.FATOR'!X57))</f>
        <v>0</v>
      </c>
      <c r="Y57" s="84"/>
      <c r="Z57" s="82"/>
    </row>
    <row r="58" spans="2:28" x14ac:dyDescent="0.2">
      <c r="B58" s="499">
        <f t="shared" ref="B58:B76" si="16">MIN(C$55,MAX((B$56-C57-1),0))</f>
        <v>10</v>
      </c>
      <c r="C58" s="113">
        <f>C57+1</f>
        <v>2</v>
      </c>
      <c r="D58" s="96">
        <f t="shared" si="15"/>
        <v>0</v>
      </c>
      <c r="E58" s="95">
        <f>IF(AND(E$55=$B$56,$C58=$B$56),$D58,IF(AND(E$55&gt;$C58,E$55&lt;=($B58+$C58)),$D58/$B58,0)/IF('A.8.FATOR'!E58=0,1,'A.8.FATOR'!E58))</f>
        <v>0</v>
      </c>
      <c r="F58" s="95">
        <f>IF(AND(F$55=$B$56,$C58=$B$56),$D58,IF(AND(F$55&gt;$C58,F$55&lt;=($B58+$C58)),$D58/$B58,0)/IF('A.8.FATOR'!F58=0,1,'A.8.FATOR'!F58))</f>
        <v>0</v>
      </c>
      <c r="G58" s="95">
        <f>IF(AND(G$55=$B$56,$C58=$B$56),$D58,IF(AND(G$55&gt;$C58,G$55&lt;=($B58+$C58)),$D58/$B58,0)/IF('A.8.FATOR'!G58=0,1,'A.8.FATOR'!G58))</f>
        <v>0</v>
      </c>
      <c r="H58" s="95">
        <f>IF(AND(H$55=$B$56,$C58=$B$56),$D58,IF(AND(H$55&gt;$C58,H$55&lt;=($B58+$C58)),$D58/$B58,0)/IF('A.8.FATOR'!H58=0,1,'A.8.FATOR'!H58))</f>
        <v>0</v>
      </c>
      <c r="I58" s="95">
        <f>IF(AND(I$55=$B$56,$C58=$B$56),$D58,IF(AND(I$55&gt;$C58,I$55&lt;=($B58+$C58)),$D58/$B58,0)/IF('A.8.FATOR'!I58=0,1,'A.8.FATOR'!I58))</f>
        <v>0</v>
      </c>
      <c r="J58" s="95">
        <f>IF(AND(J$55=$B$56,$C58=$B$56),$D58,IF(AND(J$55&gt;$C58,J$55&lt;=($B58+$C58)),$D58/$B58,0)/IF('A.8.FATOR'!J58=0,1,'A.8.FATOR'!J58))</f>
        <v>0</v>
      </c>
      <c r="K58" s="95">
        <f>IF(AND(K$55=$B$56,$C58=$B$56),$D58,IF(AND(K$55&gt;$C58,K$55&lt;=($B58+$C58)),$D58/$B58,0)/IF('A.8.FATOR'!K58=0,1,'A.8.FATOR'!K58))</f>
        <v>0</v>
      </c>
      <c r="L58" s="95">
        <f>IF(AND(L$55=$B$56,$C58=$B$56),$D58,IF(AND(L$55&gt;$C58,L$55&lt;=($B58+$C58)),$D58/$B58,0)/IF('A.8.FATOR'!L58=0,1,'A.8.FATOR'!L58))</f>
        <v>0</v>
      </c>
      <c r="M58" s="95">
        <f>IF(AND(M$55=$B$56,$C58=$B$56),$D58,IF(AND(M$55&gt;$C58,M$55&lt;=($B58+$C58)),$D58/$B58,0)/IF('A.8.FATOR'!M58=0,1,'A.8.FATOR'!M58))</f>
        <v>0</v>
      </c>
      <c r="N58" s="95">
        <f>IF(AND(N$55=$B$56,$C58=$B$56),$D58,IF(AND(N$55&gt;$C58,N$55&lt;=($B58+$C58)),$D58/$B58,0)/IF('A.8.FATOR'!N58=0,1,'A.8.FATOR'!N58))</f>
        <v>0</v>
      </c>
      <c r="O58" s="95">
        <f>IF(AND(O$55=$B$56,$C58=$B$56),$D58,IF(AND(O$55&gt;$C58,O$55&lt;=($B58+$C58)),$D58/$B58,0)/IF('A.8.FATOR'!O58=0,1,'A.8.FATOR'!O58))</f>
        <v>0</v>
      </c>
      <c r="P58" s="95">
        <f>IF(AND(P$55=$B$56,$C58=$B$56),$D58,IF(AND(P$55&gt;$C58,P$55&lt;=($B58+$C58)),$D58/$B58,0)/IF('A.8.FATOR'!P58=0,1,'A.8.FATOR'!P58))</f>
        <v>0</v>
      </c>
      <c r="Q58" s="95">
        <f>IF(AND(Q$55=$B$56,$C58=$B$56),$D58,IF(AND(Q$55&gt;$C58,Q$55&lt;=($B58+$C58)),$D58/$B58,0)/IF('A.8.FATOR'!Q58=0,1,'A.8.FATOR'!Q58))</f>
        <v>0</v>
      </c>
      <c r="R58" s="95">
        <f>IF(AND(R$55=$B$56,$C58=$B$56),$D58,IF(AND(R$55&gt;$C58,R$55&lt;=($B58+$C58)),$D58/$B58,0)/IF('A.8.FATOR'!R58=0,1,'A.8.FATOR'!R58))</f>
        <v>0</v>
      </c>
      <c r="S58" s="95">
        <f>IF(AND(S$55=$B$56,$C58=$B$56),$D58,IF(AND(S$55&gt;$C58,S$55&lt;=($B58+$C58)),$D58/$B58,0)/IF('A.8.FATOR'!S58=0,1,'A.8.FATOR'!S58))</f>
        <v>0</v>
      </c>
      <c r="T58" s="95">
        <f>IF(AND(T$55=$B$56,$C58=$B$56),$D58,IF(AND(T$55&gt;$C58,T$55&lt;=($B58+$C58)),$D58/$B58,0)/IF('A.8.FATOR'!T58=0,1,'A.8.FATOR'!T58))</f>
        <v>0</v>
      </c>
      <c r="U58" s="95">
        <f>IF(AND(U$55=$B$56,$C58=$B$56),$D58,IF(AND(U$55&gt;$C58,U$55&lt;=($B58+$C58)),$D58/$B58,0)/IF('A.8.FATOR'!U58=0,1,'A.8.FATOR'!U58))</f>
        <v>0</v>
      </c>
      <c r="V58" s="95">
        <f>IF(AND(V$55=$B$56,$C58=$B$56),$D58,IF(AND(V$55&gt;$C58,V$55&lt;=($B58+$C58)),$D58/$B58,0)/IF('A.8.FATOR'!V58=0,1,'A.8.FATOR'!V58))</f>
        <v>0</v>
      </c>
      <c r="W58" s="95">
        <f>IF(AND(W$55=$B$56,$C58=$B$56),$D58,IF(AND(W$55&gt;$C58,W$55&lt;=($B58+$C58)),$D58/$B58,0)/IF('A.8.FATOR'!W58=0,1,'A.8.FATOR'!W58))</f>
        <v>0</v>
      </c>
      <c r="X58" s="95">
        <f>IF(AND(X$55=$B$56,$C58=$B$56),$D58,IF(AND(X$55&gt;$C58,X$55&lt;=($B58+$C58)),$D58/$B58,0)/IF('A.8.FATOR'!X58=0,1,'A.8.FATOR'!X58))</f>
        <v>0</v>
      </c>
      <c r="Y58" s="84"/>
      <c r="Z58" s="82"/>
    </row>
    <row r="59" spans="2:28" x14ac:dyDescent="0.2">
      <c r="B59" s="499">
        <f t="shared" si="16"/>
        <v>10</v>
      </c>
      <c r="C59" s="113">
        <f t="shared" ref="C59:C76" si="17">C58+1</f>
        <v>3</v>
      </c>
      <c r="D59" s="96">
        <f t="shared" si="15"/>
        <v>0</v>
      </c>
      <c r="E59" s="95">
        <f>IF(AND(E$55=$B$56,$C59=$B$56),$D59,IF(AND(E$55&gt;$C59,E$55&lt;=($B59+$C59)),$D59/$B59,0)/IF('A.8.FATOR'!E59=0,1,'A.8.FATOR'!E59))</f>
        <v>0</v>
      </c>
      <c r="F59" s="95">
        <f>IF(AND(F$55=$B$56,$C59=$B$56),$D59,IF(AND(F$55&gt;$C59,F$55&lt;=($B59+$C59)),$D59/$B59,0)/IF('A.8.FATOR'!F59=0,1,'A.8.FATOR'!F59))</f>
        <v>0</v>
      </c>
      <c r="G59" s="95">
        <f>IF(AND(G$55=$B$56,$C59=$B$56),$D59,IF(AND(G$55&gt;$C59,G$55&lt;=($B59+$C59)),$D59/$B59,0)/IF('A.8.FATOR'!G59=0,1,'A.8.FATOR'!G59))</f>
        <v>0</v>
      </c>
      <c r="H59" s="95">
        <f>IF(AND(H$55=$B$56,$C59=$B$56),$D59,IF(AND(H$55&gt;$C59,H$55&lt;=($B59+$C59)),$D59/$B59,0)/IF('A.8.FATOR'!H59=0,1,'A.8.FATOR'!H59))</f>
        <v>0</v>
      </c>
      <c r="I59" s="95">
        <f>IF(AND(I$55=$B$56,$C59=$B$56),$D59,IF(AND(I$55&gt;$C59,I$55&lt;=($B59+$C59)),$D59/$B59,0)/IF('A.8.FATOR'!I59=0,1,'A.8.FATOR'!I59))</f>
        <v>0</v>
      </c>
      <c r="J59" s="95">
        <f>IF(AND(J$55=$B$56,$C59=$B$56),$D59,IF(AND(J$55&gt;$C59,J$55&lt;=($B59+$C59)),$D59/$B59,0)/IF('A.8.FATOR'!J59=0,1,'A.8.FATOR'!J59))</f>
        <v>0</v>
      </c>
      <c r="K59" s="95">
        <f>IF(AND(K$55=$B$56,$C59=$B$56),$D59,IF(AND(K$55&gt;$C59,K$55&lt;=($B59+$C59)),$D59/$B59,0)/IF('A.8.FATOR'!K59=0,1,'A.8.FATOR'!K59))</f>
        <v>0</v>
      </c>
      <c r="L59" s="95">
        <f>IF(AND(L$55=$B$56,$C59=$B$56),$D59,IF(AND(L$55&gt;$C59,L$55&lt;=($B59+$C59)),$D59/$B59,0)/IF('A.8.FATOR'!L59=0,1,'A.8.FATOR'!L59))</f>
        <v>0</v>
      </c>
      <c r="M59" s="95">
        <f>IF(AND(M$55=$B$56,$C59=$B$56),$D59,IF(AND(M$55&gt;$C59,M$55&lt;=($B59+$C59)),$D59/$B59,0)/IF('A.8.FATOR'!M59=0,1,'A.8.FATOR'!M59))</f>
        <v>0</v>
      </c>
      <c r="N59" s="95">
        <f>IF(AND(N$55=$B$56,$C59=$B$56),$D59,IF(AND(N$55&gt;$C59,N$55&lt;=($B59+$C59)),$D59/$B59,0)/IF('A.8.FATOR'!N59=0,1,'A.8.FATOR'!N59))</f>
        <v>0</v>
      </c>
      <c r="O59" s="95">
        <f>IF(AND(O$55=$B$56,$C59=$B$56),$D59,IF(AND(O$55&gt;$C59,O$55&lt;=($B59+$C59)),$D59/$B59,0)/IF('A.8.FATOR'!O59=0,1,'A.8.FATOR'!O59))</f>
        <v>0</v>
      </c>
      <c r="P59" s="95">
        <f>IF(AND(P$55=$B$56,$C59=$B$56),$D59,IF(AND(P$55&gt;$C59,P$55&lt;=($B59+$C59)),$D59/$B59,0)/IF('A.8.FATOR'!P59=0,1,'A.8.FATOR'!P59))</f>
        <v>0</v>
      </c>
      <c r="Q59" s="95">
        <f>IF(AND(Q$55=$B$56,$C59=$B$56),$D59,IF(AND(Q$55&gt;$C59,Q$55&lt;=($B59+$C59)),$D59/$B59,0)/IF('A.8.FATOR'!Q59=0,1,'A.8.FATOR'!Q59))</f>
        <v>0</v>
      </c>
      <c r="R59" s="95">
        <f>IF(AND(R$55=$B$56,$C59=$B$56),$D59,IF(AND(R$55&gt;$C59,R$55&lt;=($B59+$C59)),$D59/$B59,0)/IF('A.8.FATOR'!R59=0,1,'A.8.FATOR'!R59))</f>
        <v>0</v>
      </c>
      <c r="S59" s="95">
        <f>IF(AND(S$55=$B$56,$C59=$B$56),$D59,IF(AND(S$55&gt;$C59,S$55&lt;=($B59+$C59)),$D59/$B59,0)/IF('A.8.FATOR'!S59=0,1,'A.8.FATOR'!S59))</f>
        <v>0</v>
      </c>
      <c r="T59" s="95">
        <f>IF(AND(T$55=$B$56,$C59=$B$56),$D59,IF(AND(T$55&gt;$C59,T$55&lt;=($B59+$C59)),$D59/$B59,0)/IF('A.8.FATOR'!T59=0,1,'A.8.FATOR'!T59))</f>
        <v>0</v>
      </c>
      <c r="U59" s="95">
        <f>IF(AND(U$55=$B$56,$C59=$B$56),$D59,IF(AND(U$55&gt;$C59,U$55&lt;=($B59+$C59)),$D59/$B59,0)/IF('A.8.FATOR'!U59=0,1,'A.8.FATOR'!U59))</f>
        <v>0</v>
      </c>
      <c r="V59" s="95">
        <f>IF(AND(V$55=$B$56,$C59=$B$56),$D59,IF(AND(V$55&gt;$C59,V$55&lt;=($B59+$C59)),$D59/$B59,0)/IF('A.8.FATOR'!V59=0,1,'A.8.FATOR'!V59))</f>
        <v>0</v>
      </c>
      <c r="W59" s="95">
        <f>IF(AND(W$55=$B$56,$C59=$B$56),$D59,IF(AND(W$55&gt;$C59,W$55&lt;=($B59+$C59)),$D59/$B59,0)/IF('A.8.FATOR'!W59=0,1,'A.8.FATOR'!W59))</f>
        <v>0</v>
      </c>
      <c r="X59" s="95">
        <f>IF(AND(X$55=$B$56,$C59=$B$56),$D59,IF(AND(X$55&gt;$C59,X$55&lt;=($B59+$C59)),$D59/$B59,0)/IF('A.8.FATOR'!X59=0,1,'A.8.FATOR'!X59))</f>
        <v>0</v>
      </c>
      <c r="Y59" s="84"/>
      <c r="Z59" s="82"/>
    </row>
    <row r="60" spans="2:28" x14ac:dyDescent="0.2">
      <c r="B60" s="499">
        <f t="shared" si="16"/>
        <v>10</v>
      </c>
      <c r="C60" s="113">
        <f t="shared" si="17"/>
        <v>4</v>
      </c>
      <c r="D60" s="96">
        <f t="shared" si="15"/>
        <v>0</v>
      </c>
      <c r="E60" s="95">
        <f>IF(AND(E$55=$B$56,$C60=$B$56),$D60,IF(AND(E$55&gt;$C60,E$55&lt;=($B60+$C60)),$D60/$B60,0)/IF('A.8.FATOR'!E60=0,1,'A.8.FATOR'!E60))</f>
        <v>0</v>
      </c>
      <c r="F60" s="95">
        <f>IF(AND(F$55=$B$56,$C60=$B$56),$D60,IF(AND(F$55&gt;$C60,F$55&lt;=($B60+$C60)),$D60/$B60,0)/IF('A.8.FATOR'!F60=0,1,'A.8.FATOR'!F60))</f>
        <v>0</v>
      </c>
      <c r="G60" s="95">
        <f>IF(AND(G$55=$B$56,$C60=$B$56),$D60,IF(AND(G$55&gt;$C60,G$55&lt;=($B60+$C60)),$D60/$B60,0)/IF('A.8.FATOR'!G60=0,1,'A.8.FATOR'!G60))</f>
        <v>0</v>
      </c>
      <c r="H60" s="95">
        <f>IF(AND(H$55=$B$56,$C60=$B$56),$D60,IF(AND(H$55&gt;$C60,H$55&lt;=($B60+$C60)),$D60/$B60,0)/IF('A.8.FATOR'!H60=0,1,'A.8.FATOR'!H60))</f>
        <v>0</v>
      </c>
      <c r="I60" s="95">
        <f>IF(AND(I$55=$B$56,$C60=$B$56),$D60,IF(AND(I$55&gt;$C60,I$55&lt;=($B60+$C60)),$D60/$B60,0)/IF('A.8.FATOR'!I60=0,1,'A.8.FATOR'!I60))</f>
        <v>0</v>
      </c>
      <c r="J60" s="95">
        <f>IF(AND(J$55=$B$56,$C60=$B$56),$D60,IF(AND(J$55&gt;$C60,J$55&lt;=($B60+$C60)),$D60/$B60,0)/IF('A.8.FATOR'!J60=0,1,'A.8.FATOR'!J60))</f>
        <v>0</v>
      </c>
      <c r="K60" s="95">
        <f>IF(AND(K$55=$B$56,$C60=$B$56),$D60,IF(AND(K$55&gt;$C60,K$55&lt;=($B60+$C60)),$D60/$B60,0)/IF('A.8.FATOR'!K60=0,1,'A.8.FATOR'!K60))</f>
        <v>0</v>
      </c>
      <c r="L60" s="95">
        <f>IF(AND(L$55=$B$56,$C60=$B$56),$D60,IF(AND(L$55&gt;$C60,L$55&lt;=($B60+$C60)),$D60/$B60,0)/IF('A.8.FATOR'!L60=0,1,'A.8.FATOR'!L60))</f>
        <v>0</v>
      </c>
      <c r="M60" s="95">
        <f>IF(AND(M$55=$B$56,$C60=$B$56),$D60,IF(AND(M$55&gt;$C60,M$55&lt;=($B60+$C60)),$D60/$B60,0)/IF('A.8.FATOR'!M60=0,1,'A.8.FATOR'!M60))</f>
        <v>0</v>
      </c>
      <c r="N60" s="95">
        <f>IF(AND(N$55=$B$56,$C60=$B$56),$D60,IF(AND(N$55&gt;$C60,N$55&lt;=($B60+$C60)),$D60/$B60,0)/IF('A.8.FATOR'!N60=0,1,'A.8.FATOR'!N60))</f>
        <v>0</v>
      </c>
      <c r="O60" s="95">
        <f>IF(AND(O$55=$B$56,$C60=$B$56),$D60,IF(AND(O$55&gt;$C60,O$55&lt;=($B60+$C60)),$D60/$B60,0)/IF('A.8.FATOR'!O60=0,1,'A.8.FATOR'!O60))</f>
        <v>0</v>
      </c>
      <c r="P60" s="95">
        <f>IF(AND(P$55=$B$56,$C60=$B$56),$D60,IF(AND(P$55&gt;$C60,P$55&lt;=($B60+$C60)),$D60/$B60,0)/IF('A.8.FATOR'!P60=0,1,'A.8.FATOR'!P60))</f>
        <v>0</v>
      </c>
      <c r="Q60" s="95">
        <f>IF(AND(Q$55=$B$56,$C60=$B$56),$D60,IF(AND(Q$55&gt;$C60,Q$55&lt;=($B60+$C60)),$D60/$B60,0)/IF('A.8.FATOR'!Q60=0,1,'A.8.FATOR'!Q60))</f>
        <v>0</v>
      </c>
      <c r="R60" s="95">
        <f>IF(AND(R$55=$B$56,$C60=$B$56),$D60,IF(AND(R$55&gt;$C60,R$55&lt;=($B60+$C60)),$D60/$B60,0)/IF('A.8.FATOR'!R60=0,1,'A.8.FATOR'!R60))</f>
        <v>0</v>
      </c>
      <c r="S60" s="95">
        <f>IF(AND(S$55=$B$56,$C60=$B$56),$D60,IF(AND(S$55&gt;$C60,S$55&lt;=($B60+$C60)),$D60/$B60,0)/IF('A.8.FATOR'!S60=0,1,'A.8.FATOR'!S60))</f>
        <v>0</v>
      </c>
      <c r="T60" s="95">
        <f>IF(AND(T$55=$B$56,$C60=$B$56),$D60,IF(AND(T$55&gt;$C60,T$55&lt;=($B60+$C60)),$D60/$B60,0)/IF('A.8.FATOR'!T60=0,1,'A.8.FATOR'!T60))</f>
        <v>0</v>
      </c>
      <c r="U60" s="95">
        <f>IF(AND(U$55=$B$56,$C60=$B$56),$D60,IF(AND(U$55&gt;$C60,U$55&lt;=($B60+$C60)),$D60/$B60,0)/IF('A.8.FATOR'!U60=0,1,'A.8.FATOR'!U60))</f>
        <v>0</v>
      </c>
      <c r="V60" s="95">
        <f>IF(AND(V$55=$B$56,$C60=$B$56),$D60,IF(AND(V$55&gt;$C60,V$55&lt;=($B60+$C60)),$D60/$B60,0)/IF('A.8.FATOR'!V60=0,1,'A.8.FATOR'!V60))</f>
        <v>0</v>
      </c>
      <c r="W60" s="95">
        <f>IF(AND(W$55=$B$56,$C60=$B$56),$D60,IF(AND(W$55&gt;$C60,W$55&lt;=($B60+$C60)),$D60/$B60,0)/IF('A.8.FATOR'!W60=0,1,'A.8.FATOR'!W60))</f>
        <v>0</v>
      </c>
      <c r="X60" s="95">
        <f>IF(AND(X$55=$B$56,$C60=$B$56),$D60,IF(AND(X$55&gt;$C60,X$55&lt;=($B60+$C60)),$D60/$B60,0)/IF('A.8.FATOR'!X60=0,1,'A.8.FATOR'!X60))</f>
        <v>0</v>
      </c>
      <c r="Y60" s="84"/>
      <c r="Z60" s="82"/>
    </row>
    <row r="61" spans="2:28" x14ac:dyDescent="0.2">
      <c r="B61" s="499">
        <f t="shared" si="16"/>
        <v>10</v>
      </c>
      <c r="C61" s="113">
        <f t="shared" si="17"/>
        <v>5</v>
      </c>
      <c r="D61" s="96">
        <f t="shared" si="15"/>
        <v>0</v>
      </c>
      <c r="E61" s="95">
        <f>IF(AND(E$55=$B$56,$C61=$B$56),$D61,IF(AND(E$55&gt;$C61,E$55&lt;=($B61+$C61)),$D61/$B61,0)/IF('A.8.FATOR'!E61=0,1,'A.8.FATOR'!E61))</f>
        <v>0</v>
      </c>
      <c r="F61" s="95">
        <f>IF(AND(F$55=$B$56,$C61=$B$56),$D61,IF(AND(F$55&gt;$C61,F$55&lt;=($B61+$C61)),$D61/$B61,0)/IF('A.8.FATOR'!F61=0,1,'A.8.FATOR'!F61))</f>
        <v>0</v>
      </c>
      <c r="G61" s="95">
        <f>IF(AND(G$55=$B$56,$C61=$B$56),$D61,IF(AND(G$55&gt;$C61,G$55&lt;=($B61+$C61)),$D61/$B61,0)/IF('A.8.FATOR'!G61=0,1,'A.8.FATOR'!G61))</f>
        <v>0</v>
      </c>
      <c r="H61" s="95">
        <f>IF(AND(H$55=$B$56,$C61=$B$56),$D61,IF(AND(H$55&gt;$C61,H$55&lt;=($B61+$C61)),$D61/$B61,0)/IF('A.8.FATOR'!H61=0,1,'A.8.FATOR'!H61))</f>
        <v>0</v>
      </c>
      <c r="I61" s="95">
        <f>IF(AND(I$55=$B$56,$C61=$B$56),$D61,IF(AND(I$55&gt;$C61,I$55&lt;=($B61+$C61)),$D61/$B61,0)/IF('A.8.FATOR'!I61=0,1,'A.8.FATOR'!I61))</f>
        <v>0</v>
      </c>
      <c r="J61" s="95">
        <f>IF(AND(J$55=$B$56,$C61=$B$56),$D61,IF(AND(J$55&gt;$C61,J$55&lt;=($B61+$C61)),$D61/$B61,0)/IF('A.8.FATOR'!J61=0,1,'A.8.FATOR'!J61))</f>
        <v>0</v>
      </c>
      <c r="K61" s="95">
        <f>IF(AND(K$55=$B$56,$C61=$B$56),$D61,IF(AND(K$55&gt;$C61,K$55&lt;=($B61+$C61)),$D61/$B61,0)/IF('A.8.FATOR'!K61=0,1,'A.8.FATOR'!K61))</f>
        <v>0</v>
      </c>
      <c r="L61" s="95">
        <f>IF(AND(L$55=$B$56,$C61=$B$56),$D61,IF(AND(L$55&gt;$C61,L$55&lt;=($B61+$C61)),$D61/$B61,0)/IF('A.8.FATOR'!L61=0,1,'A.8.FATOR'!L61))</f>
        <v>0</v>
      </c>
      <c r="M61" s="95">
        <f>IF(AND(M$55=$B$56,$C61=$B$56),$D61,IF(AND(M$55&gt;$C61,M$55&lt;=($B61+$C61)),$D61/$B61,0)/IF('A.8.FATOR'!M61=0,1,'A.8.FATOR'!M61))</f>
        <v>0</v>
      </c>
      <c r="N61" s="95">
        <f>IF(AND(N$55=$B$56,$C61=$B$56),$D61,IF(AND(N$55&gt;$C61,N$55&lt;=($B61+$C61)),$D61/$B61,0)/IF('A.8.FATOR'!N61=0,1,'A.8.FATOR'!N61))</f>
        <v>0</v>
      </c>
      <c r="O61" s="95">
        <f>IF(AND(O$55=$B$56,$C61=$B$56),$D61,IF(AND(O$55&gt;$C61,O$55&lt;=($B61+$C61)),$D61/$B61,0)/IF('A.8.FATOR'!O61=0,1,'A.8.FATOR'!O61))</f>
        <v>0</v>
      </c>
      <c r="P61" s="95">
        <f>IF(AND(P$55=$B$56,$C61=$B$56),$D61,IF(AND(P$55&gt;$C61,P$55&lt;=($B61+$C61)),$D61/$B61,0)/IF('A.8.FATOR'!P61=0,1,'A.8.FATOR'!P61))</f>
        <v>0</v>
      </c>
      <c r="Q61" s="95">
        <f>IF(AND(Q$55=$B$56,$C61=$B$56),$D61,IF(AND(Q$55&gt;$C61,Q$55&lt;=($B61+$C61)),$D61/$B61,0)/IF('A.8.FATOR'!Q61=0,1,'A.8.FATOR'!Q61))</f>
        <v>0</v>
      </c>
      <c r="R61" s="95">
        <f>IF(AND(R$55=$B$56,$C61=$B$56),$D61,IF(AND(R$55&gt;$C61,R$55&lt;=($B61+$C61)),$D61/$B61,0)/IF('A.8.FATOR'!R61=0,1,'A.8.FATOR'!R61))</f>
        <v>0</v>
      </c>
      <c r="S61" s="95">
        <f>IF(AND(S$55=$B$56,$C61=$B$56),$D61,IF(AND(S$55&gt;$C61,S$55&lt;=($B61+$C61)),$D61/$B61,0)/IF('A.8.FATOR'!S61=0,1,'A.8.FATOR'!S61))</f>
        <v>0</v>
      </c>
      <c r="T61" s="95">
        <f>IF(AND(T$55=$B$56,$C61=$B$56),$D61,IF(AND(T$55&gt;$C61,T$55&lt;=($B61+$C61)),$D61/$B61,0)/IF('A.8.FATOR'!T61=0,1,'A.8.FATOR'!T61))</f>
        <v>0</v>
      </c>
      <c r="U61" s="95">
        <f>IF(AND(U$55=$B$56,$C61=$B$56),$D61,IF(AND(U$55&gt;$C61,U$55&lt;=($B61+$C61)),$D61/$B61,0)/IF('A.8.FATOR'!U61=0,1,'A.8.FATOR'!U61))</f>
        <v>0</v>
      </c>
      <c r="V61" s="95">
        <f>IF(AND(V$55=$B$56,$C61=$B$56),$D61,IF(AND(V$55&gt;$C61,V$55&lt;=($B61+$C61)),$D61/$B61,0)/IF('A.8.FATOR'!V61=0,1,'A.8.FATOR'!V61))</f>
        <v>0</v>
      </c>
      <c r="W61" s="95">
        <f>IF(AND(W$55=$B$56,$C61=$B$56),$D61,IF(AND(W$55&gt;$C61,W$55&lt;=($B61+$C61)),$D61/$B61,0)/IF('A.8.FATOR'!W61=0,1,'A.8.FATOR'!W61))</f>
        <v>0</v>
      </c>
      <c r="X61" s="95">
        <f>IF(AND(X$55=$B$56,$C61=$B$56),$D61,IF(AND(X$55&gt;$C61,X$55&lt;=($B61+$C61)),$D61/$B61,0)/IF('A.8.FATOR'!X61=0,1,'A.8.FATOR'!X61))</f>
        <v>0</v>
      </c>
      <c r="Y61" s="84"/>
      <c r="Z61" s="82"/>
    </row>
    <row r="62" spans="2:28" x14ac:dyDescent="0.2">
      <c r="B62" s="499">
        <f t="shared" si="16"/>
        <v>10</v>
      </c>
      <c r="C62" s="113">
        <f t="shared" si="17"/>
        <v>6</v>
      </c>
      <c r="D62" s="96">
        <f t="shared" si="15"/>
        <v>0</v>
      </c>
      <c r="E62" s="95">
        <f>IF(AND(E$55=$B$56,$C62=$B$56),$D62,IF(AND(E$55&gt;$C62,E$55&lt;=($B62+$C62)),$D62/$B62,0)/IF('A.8.FATOR'!E62=0,1,'A.8.FATOR'!E62))</f>
        <v>0</v>
      </c>
      <c r="F62" s="95">
        <f>IF(AND(F$55=$B$56,$C62=$B$56),$D62,IF(AND(F$55&gt;$C62,F$55&lt;=($B62+$C62)),$D62/$B62,0)/IF('A.8.FATOR'!F62=0,1,'A.8.FATOR'!F62))</f>
        <v>0</v>
      </c>
      <c r="G62" s="95">
        <f>IF(AND(G$55=$B$56,$C62=$B$56),$D62,IF(AND(G$55&gt;$C62,G$55&lt;=($B62+$C62)),$D62/$B62,0)/IF('A.8.FATOR'!G62=0,1,'A.8.FATOR'!G62))</f>
        <v>0</v>
      </c>
      <c r="H62" s="95">
        <f>IF(AND(H$55=$B$56,$C62=$B$56),$D62,IF(AND(H$55&gt;$C62,H$55&lt;=($B62+$C62)),$D62/$B62,0)/IF('A.8.FATOR'!H62=0,1,'A.8.FATOR'!H62))</f>
        <v>0</v>
      </c>
      <c r="I62" s="95">
        <f>IF(AND(I$55=$B$56,$C62=$B$56),$D62,IF(AND(I$55&gt;$C62,I$55&lt;=($B62+$C62)),$D62/$B62,0)/IF('A.8.FATOR'!I62=0,1,'A.8.FATOR'!I62))</f>
        <v>0</v>
      </c>
      <c r="J62" s="95">
        <f>IF(AND(J$55=$B$56,$C62=$B$56),$D62,IF(AND(J$55&gt;$C62,J$55&lt;=($B62+$C62)),$D62/$B62,0)/IF('A.8.FATOR'!J62=0,1,'A.8.FATOR'!J62))</f>
        <v>0</v>
      </c>
      <c r="K62" s="95">
        <f>IF(AND(K$55=$B$56,$C62=$B$56),$D62,IF(AND(K$55&gt;$C62,K$55&lt;=($B62+$C62)),$D62/$B62,0)/IF('A.8.FATOR'!K62=0,1,'A.8.FATOR'!K62))</f>
        <v>0</v>
      </c>
      <c r="L62" s="95">
        <f>IF(AND(L$55=$B$56,$C62=$B$56),$D62,IF(AND(L$55&gt;$C62,L$55&lt;=($B62+$C62)),$D62/$B62,0)/IF('A.8.FATOR'!L62=0,1,'A.8.FATOR'!L62))</f>
        <v>0</v>
      </c>
      <c r="M62" s="95">
        <f>IF(AND(M$55=$B$56,$C62=$B$56),$D62,IF(AND(M$55&gt;$C62,M$55&lt;=($B62+$C62)),$D62/$B62,0)/IF('A.8.FATOR'!M62=0,1,'A.8.FATOR'!M62))</f>
        <v>0</v>
      </c>
      <c r="N62" s="95">
        <f>IF(AND(N$55=$B$56,$C62=$B$56),$D62,IF(AND(N$55&gt;$C62,N$55&lt;=($B62+$C62)),$D62/$B62,0)/IF('A.8.FATOR'!N62=0,1,'A.8.FATOR'!N62))</f>
        <v>0</v>
      </c>
      <c r="O62" s="95">
        <f>IF(AND(O$55=$B$56,$C62=$B$56),$D62,IF(AND(O$55&gt;$C62,O$55&lt;=($B62+$C62)),$D62/$B62,0)/IF('A.8.FATOR'!O62=0,1,'A.8.FATOR'!O62))</f>
        <v>0</v>
      </c>
      <c r="P62" s="95">
        <f>IF(AND(P$55=$B$56,$C62=$B$56),$D62,IF(AND(P$55&gt;$C62,P$55&lt;=($B62+$C62)),$D62/$B62,0)/IF('A.8.FATOR'!P62=0,1,'A.8.FATOR'!P62))</f>
        <v>0</v>
      </c>
      <c r="Q62" s="95">
        <f>IF(AND(Q$55=$B$56,$C62=$B$56),$D62,IF(AND(Q$55&gt;$C62,Q$55&lt;=($B62+$C62)),$D62/$B62,0)/IF('A.8.FATOR'!Q62=0,1,'A.8.FATOR'!Q62))</f>
        <v>0</v>
      </c>
      <c r="R62" s="95">
        <f>IF(AND(R$55=$B$56,$C62=$B$56),$D62,IF(AND(R$55&gt;$C62,R$55&lt;=($B62+$C62)),$D62/$B62,0)/IF('A.8.FATOR'!R62=0,1,'A.8.FATOR'!R62))</f>
        <v>0</v>
      </c>
      <c r="S62" s="95">
        <f>IF(AND(S$55=$B$56,$C62=$B$56),$D62,IF(AND(S$55&gt;$C62,S$55&lt;=($B62+$C62)),$D62/$B62,0)/IF('A.8.FATOR'!S62=0,1,'A.8.FATOR'!S62))</f>
        <v>0</v>
      </c>
      <c r="T62" s="95">
        <f>IF(AND(T$55=$B$56,$C62=$B$56),$D62,IF(AND(T$55&gt;$C62,T$55&lt;=($B62+$C62)),$D62/$B62,0)/IF('A.8.FATOR'!T62=0,1,'A.8.FATOR'!T62))</f>
        <v>0</v>
      </c>
      <c r="U62" s="95">
        <f>IF(AND(U$55=$B$56,$C62=$B$56),$D62,IF(AND(U$55&gt;$C62,U$55&lt;=($B62+$C62)),$D62/$B62,0)/IF('A.8.FATOR'!U62=0,1,'A.8.FATOR'!U62))</f>
        <v>0</v>
      </c>
      <c r="V62" s="95">
        <f>IF(AND(V$55=$B$56,$C62=$B$56),$D62,IF(AND(V$55&gt;$C62,V$55&lt;=($B62+$C62)),$D62/$B62,0)/IF('A.8.FATOR'!V62=0,1,'A.8.FATOR'!V62))</f>
        <v>0</v>
      </c>
      <c r="W62" s="95">
        <f>IF(AND(W$55=$B$56,$C62=$B$56),$D62,IF(AND(W$55&gt;$C62,W$55&lt;=($B62+$C62)),$D62/$B62,0)/IF('A.8.FATOR'!W62=0,1,'A.8.FATOR'!W62))</f>
        <v>0</v>
      </c>
      <c r="X62" s="95">
        <f>IF(AND(X$55=$B$56,$C62=$B$56),$D62,IF(AND(X$55&gt;$C62,X$55&lt;=($B62+$C62)),$D62/$B62,0)/IF('A.8.FATOR'!X62=0,1,'A.8.FATOR'!X62))</f>
        <v>0</v>
      </c>
      <c r="Y62" s="84"/>
      <c r="Z62" s="82"/>
    </row>
    <row r="63" spans="2:28" x14ac:dyDescent="0.2">
      <c r="B63" s="499">
        <f t="shared" si="16"/>
        <v>10</v>
      </c>
      <c r="C63" s="113">
        <f t="shared" si="17"/>
        <v>7</v>
      </c>
      <c r="D63" s="96">
        <f t="shared" si="15"/>
        <v>0</v>
      </c>
      <c r="E63" s="95">
        <f>IF(AND(E$55=$B$56,$C63=$B$56),$D63,IF(AND(E$55&gt;$C63,E$55&lt;=($B63+$C63)),$D63/$B63,0)/IF('A.8.FATOR'!E63=0,1,'A.8.FATOR'!E63))</f>
        <v>0</v>
      </c>
      <c r="F63" s="95">
        <f>IF(AND(F$55=$B$56,$C63=$B$56),$D63,IF(AND(F$55&gt;$C63,F$55&lt;=($B63+$C63)),$D63/$B63,0)/IF('A.8.FATOR'!F63=0,1,'A.8.FATOR'!F63))</f>
        <v>0</v>
      </c>
      <c r="G63" s="95">
        <f>IF(AND(G$55=$B$56,$C63=$B$56),$D63,IF(AND(G$55&gt;$C63,G$55&lt;=($B63+$C63)),$D63/$B63,0)/IF('A.8.FATOR'!G63=0,1,'A.8.FATOR'!G63))</f>
        <v>0</v>
      </c>
      <c r="H63" s="95">
        <f>IF(AND(H$55=$B$56,$C63=$B$56),$D63,IF(AND(H$55&gt;$C63,H$55&lt;=($B63+$C63)),$D63/$B63,0)/IF('A.8.FATOR'!H63=0,1,'A.8.FATOR'!H63))</f>
        <v>0</v>
      </c>
      <c r="I63" s="95">
        <f>IF(AND(I$55=$B$56,$C63=$B$56),$D63,IF(AND(I$55&gt;$C63,I$55&lt;=($B63+$C63)),$D63/$B63,0)/IF('A.8.FATOR'!I63=0,1,'A.8.FATOR'!I63))</f>
        <v>0</v>
      </c>
      <c r="J63" s="95">
        <f>IF(AND(J$55=$B$56,$C63=$B$56),$D63,IF(AND(J$55&gt;$C63,J$55&lt;=($B63+$C63)),$D63/$B63,0)/IF('A.8.FATOR'!J63=0,1,'A.8.FATOR'!J63))</f>
        <v>0</v>
      </c>
      <c r="K63" s="95">
        <f>IF(AND(K$55=$B$56,$C63=$B$56),$D63,IF(AND(K$55&gt;$C63,K$55&lt;=($B63+$C63)),$D63/$B63,0)/IF('A.8.FATOR'!K63=0,1,'A.8.FATOR'!K63))</f>
        <v>0</v>
      </c>
      <c r="L63" s="95">
        <f>IF(AND(L$55=$B$56,$C63=$B$56),$D63,IF(AND(L$55&gt;$C63,L$55&lt;=($B63+$C63)),$D63/$B63,0)/IF('A.8.FATOR'!L63=0,1,'A.8.FATOR'!L63))</f>
        <v>0</v>
      </c>
      <c r="M63" s="95">
        <f>IF(AND(M$55=$B$56,$C63=$B$56),$D63,IF(AND(M$55&gt;$C63,M$55&lt;=($B63+$C63)),$D63/$B63,0)/IF('A.8.FATOR'!M63=0,1,'A.8.FATOR'!M63))</f>
        <v>0</v>
      </c>
      <c r="N63" s="95">
        <f>IF(AND(N$55=$B$56,$C63=$B$56),$D63,IF(AND(N$55&gt;$C63,N$55&lt;=($B63+$C63)),$D63/$B63,0)/IF('A.8.FATOR'!N63=0,1,'A.8.FATOR'!N63))</f>
        <v>0</v>
      </c>
      <c r="O63" s="95">
        <f>IF(AND(O$55=$B$56,$C63=$B$56),$D63,IF(AND(O$55&gt;$C63,O$55&lt;=($B63+$C63)),$D63/$B63,0)/IF('A.8.FATOR'!O63=0,1,'A.8.FATOR'!O63))</f>
        <v>0</v>
      </c>
      <c r="P63" s="95">
        <f>IF(AND(P$55=$B$56,$C63=$B$56),$D63,IF(AND(P$55&gt;$C63,P$55&lt;=($B63+$C63)),$D63/$B63,0)/IF('A.8.FATOR'!P63=0,1,'A.8.FATOR'!P63))</f>
        <v>0</v>
      </c>
      <c r="Q63" s="95">
        <f>IF(AND(Q$55=$B$56,$C63=$B$56),$D63,IF(AND(Q$55&gt;$C63,Q$55&lt;=($B63+$C63)),$D63/$B63,0)/IF('A.8.FATOR'!Q63=0,1,'A.8.FATOR'!Q63))</f>
        <v>0</v>
      </c>
      <c r="R63" s="95">
        <f>IF(AND(R$55=$B$56,$C63=$B$56),$D63,IF(AND(R$55&gt;$C63,R$55&lt;=($B63+$C63)),$D63/$B63,0)/IF('A.8.FATOR'!R63=0,1,'A.8.FATOR'!R63))</f>
        <v>0</v>
      </c>
      <c r="S63" s="95">
        <f>IF(AND(S$55=$B$56,$C63=$B$56),$D63,IF(AND(S$55&gt;$C63,S$55&lt;=($B63+$C63)),$D63/$B63,0)/IF('A.8.FATOR'!S63=0,1,'A.8.FATOR'!S63))</f>
        <v>0</v>
      </c>
      <c r="T63" s="95">
        <f>IF(AND(T$55=$B$56,$C63=$B$56),$D63,IF(AND(T$55&gt;$C63,T$55&lt;=($B63+$C63)),$D63/$B63,0)/IF('A.8.FATOR'!T63=0,1,'A.8.FATOR'!T63))</f>
        <v>0</v>
      </c>
      <c r="U63" s="95">
        <f>IF(AND(U$55=$B$56,$C63=$B$56),$D63,IF(AND(U$55&gt;$C63,U$55&lt;=($B63+$C63)),$D63/$B63,0)/IF('A.8.FATOR'!U63=0,1,'A.8.FATOR'!U63))</f>
        <v>0</v>
      </c>
      <c r="V63" s="95">
        <f>IF(AND(V$55=$B$56,$C63=$B$56),$D63,IF(AND(V$55&gt;$C63,V$55&lt;=($B63+$C63)),$D63/$B63,0)/IF('A.8.FATOR'!V63=0,1,'A.8.FATOR'!V63))</f>
        <v>0</v>
      </c>
      <c r="W63" s="95">
        <f>IF(AND(W$55=$B$56,$C63=$B$56),$D63,IF(AND(W$55&gt;$C63,W$55&lt;=($B63+$C63)),$D63/$B63,0)/IF('A.8.FATOR'!W63=0,1,'A.8.FATOR'!W63))</f>
        <v>0</v>
      </c>
      <c r="X63" s="95">
        <f>IF(AND(X$55=$B$56,$C63=$B$56),$D63,IF(AND(X$55&gt;$C63,X$55&lt;=($B63+$C63)),$D63/$B63,0)/IF('A.8.FATOR'!X63=0,1,'A.8.FATOR'!X63))</f>
        <v>0</v>
      </c>
      <c r="Y63" s="84"/>
      <c r="Z63" s="82"/>
    </row>
    <row r="64" spans="2:28" x14ac:dyDescent="0.2">
      <c r="B64" s="499">
        <f t="shared" si="16"/>
        <v>10</v>
      </c>
      <c r="C64" s="113">
        <f t="shared" si="17"/>
        <v>8</v>
      </c>
      <c r="D64" s="96">
        <f t="shared" si="15"/>
        <v>0</v>
      </c>
      <c r="E64" s="95">
        <f>IF(AND(E$55=$B$56,$C64=$B$56),$D64,IF(AND(E$55&gt;$C64,E$55&lt;=($B64+$C64)),$D64/$B64,0)/IF('A.8.FATOR'!E64=0,1,'A.8.FATOR'!E64))</f>
        <v>0</v>
      </c>
      <c r="F64" s="95">
        <f>IF(AND(F$55=$B$56,$C64=$B$56),$D64,IF(AND(F$55&gt;$C64,F$55&lt;=($B64+$C64)),$D64/$B64,0)/IF('A.8.FATOR'!F64=0,1,'A.8.FATOR'!F64))</f>
        <v>0</v>
      </c>
      <c r="G64" s="95">
        <f>IF(AND(G$55=$B$56,$C64=$B$56),$D64,IF(AND(G$55&gt;$C64,G$55&lt;=($B64+$C64)),$D64/$B64,0)/IF('A.8.FATOR'!G64=0,1,'A.8.FATOR'!G64))</f>
        <v>0</v>
      </c>
      <c r="H64" s="95">
        <f>IF(AND(H$55=$B$56,$C64=$B$56),$D64,IF(AND(H$55&gt;$C64,H$55&lt;=($B64+$C64)),$D64/$B64,0)/IF('A.8.FATOR'!H64=0,1,'A.8.FATOR'!H64))</f>
        <v>0</v>
      </c>
      <c r="I64" s="95">
        <f>IF(AND(I$55=$B$56,$C64=$B$56),$D64,IF(AND(I$55&gt;$C64,I$55&lt;=($B64+$C64)),$D64/$B64,0)/IF('A.8.FATOR'!I64=0,1,'A.8.FATOR'!I64))</f>
        <v>0</v>
      </c>
      <c r="J64" s="95">
        <f>IF(AND(J$55=$B$56,$C64=$B$56),$D64,IF(AND(J$55&gt;$C64,J$55&lt;=($B64+$C64)),$D64/$B64,0)/IF('A.8.FATOR'!J64=0,1,'A.8.FATOR'!J64))</f>
        <v>0</v>
      </c>
      <c r="K64" s="95">
        <f>IF(AND(K$55=$B$56,$C64=$B$56),$D64,IF(AND(K$55&gt;$C64,K$55&lt;=($B64+$C64)),$D64/$B64,0)/IF('A.8.FATOR'!K64=0,1,'A.8.FATOR'!K64))</f>
        <v>0</v>
      </c>
      <c r="L64" s="95">
        <f>IF(AND(L$55=$B$56,$C64=$B$56),$D64,IF(AND(L$55&gt;$C64,L$55&lt;=($B64+$C64)),$D64/$B64,0)/IF('A.8.FATOR'!L64=0,1,'A.8.FATOR'!L64))</f>
        <v>0</v>
      </c>
      <c r="M64" s="95">
        <f>IF(AND(M$55=$B$56,$C64=$B$56),$D64,IF(AND(M$55&gt;$C64,M$55&lt;=($B64+$C64)),$D64/$B64,0)/IF('A.8.FATOR'!M64=0,1,'A.8.FATOR'!M64))</f>
        <v>0</v>
      </c>
      <c r="N64" s="95">
        <f>IF(AND(N$55=$B$56,$C64=$B$56),$D64,IF(AND(N$55&gt;$C64,N$55&lt;=($B64+$C64)),$D64/$B64,0)/IF('A.8.FATOR'!N64=0,1,'A.8.FATOR'!N64))</f>
        <v>0</v>
      </c>
      <c r="O64" s="95">
        <f>IF(AND(O$55=$B$56,$C64=$B$56),$D64,IF(AND(O$55&gt;$C64,O$55&lt;=($B64+$C64)),$D64/$B64,0)/IF('A.8.FATOR'!O64=0,1,'A.8.FATOR'!O64))</f>
        <v>0</v>
      </c>
      <c r="P64" s="95">
        <f>IF(AND(P$55=$B$56,$C64=$B$56),$D64,IF(AND(P$55&gt;$C64,P$55&lt;=($B64+$C64)),$D64/$B64,0)/IF('A.8.FATOR'!P64=0,1,'A.8.FATOR'!P64))</f>
        <v>0</v>
      </c>
      <c r="Q64" s="95">
        <f>IF(AND(Q$55=$B$56,$C64=$B$56),$D64,IF(AND(Q$55&gt;$C64,Q$55&lt;=($B64+$C64)),$D64/$B64,0)/IF('A.8.FATOR'!Q64=0,1,'A.8.FATOR'!Q64))</f>
        <v>0</v>
      </c>
      <c r="R64" s="95">
        <f>IF(AND(R$55=$B$56,$C64=$B$56),$D64,IF(AND(R$55&gt;$C64,R$55&lt;=($B64+$C64)),$D64/$B64,0)/IF('A.8.FATOR'!R64=0,1,'A.8.FATOR'!R64))</f>
        <v>0</v>
      </c>
      <c r="S64" s="95">
        <f>IF(AND(S$55=$B$56,$C64=$B$56),$D64,IF(AND(S$55&gt;$C64,S$55&lt;=($B64+$C64)),$D64/$B64,0)/IF('A.8.FATOR'!S64=0,1,'A.8.FATOR'!S64))</f>
        <v>0</v>
      </c>
      <c r="T64" s="95">
        <f>IF(AND(T$55=$B$56,$C64=$B$56),$D64,IF(AND(T$55&gt;$C64,T$55&lt;=($B64+$C64)),$D64/$B64,0)/IF('A.8.FATOR'!T64=0,1,'A.8.FATOR'!T64))</f>
        <v>0</v>
      </c>
      <c r="U64" s="95">
        <f>IF(AND(U$55=$B$56,$C64=$B$56),$D64,IF(AND(U$55&gt;$C64,U$55&lt;=($B64+$C64)),$D64/$B64,0)/IF('A.8.FATOR'!U64=0,1,'A.8.FATOR'!U64))</f>
        <v>0</v>
      </c>
      <c r="V64" s="95">
        <f>IF(AND(V$55=$B$56,$C64=$B$56),$D64,IF(AND(V$55&gt;$C64,V$55&lt;=($B64+$C64)),$D64/$B64,0)/IF('A.8.FATOR'!V64=0,1,'A.8.FATOR'!V64))</f>
        <v>0</v>
      </c>
      <c r="W64" s="95">
        <f>IF(AND(W$55=$B$56,$C64=$B$56),$D64,IF(AND(W$55&gt;$C64,W$55&lt;=($B64+$C64)),$D64/$B64,0)/IF('A.8.FATOR'!W64=0,1,'A.8.FATOR'!W64))</f>
        <v>0</v>
      </c>
      <c r="X64" s="95">
        <f>IF(AND(X$55=$B$56,$C64=$B$56),$D64,IF(AND(X$55&gt;$C64,X$55&lt;=($B64+$C64)),$D64/$B64,0)/IF('A.8.FATOR'!X64=0,1,'A.8.FATOR'!X64))</f>
        <v>0</v>
      </c>
      <c r="Y64" s="84"/>
      <c r="Z64" s="82"/>
    </row>
    <row r="65" spans="2:26" x14ac:dyDescent="0.2">
      <c r="B65" s="499">
        <f t="shared" si="16"/>
        <v>10</v>
      </c>
      <c r="C65" s="113">
        <f t="shared" si="17"/>
        <v>9</v>
      </c>
      <c r="D65" s="96">
        <f t="shared" si="15"/>
        <v>0</v>
      </c>
      <c r="E65" s="95">
        <f>IF(AND(E$55=$B$56,$C65=$B$56),$D65,IF(AND(E$55&gt;$C65,E$55&lt;=($B65+$C65)),$D65/$B65,0)/IF('A.8.FATOR'!E65=0,1,'A.8.FATOR'!E65))</f>
        <v>0</v>
      </c>
      <c r="F65" s="95">
        <f>IF(AND(F$55=$B$56,$C65=$B$56),$D65,IF(AND(F$55&gt;$C65,F$55&lt;=($B65+$C65)),$D65/$B65,0)/IF('A.8.FATOR'!F65=0,1,'A.8.FATOR'!F65))</f>
        <v>0</v>
      </c>
      <c r="G65" s="95">
        <f>IF(AND(G$55=$B$56,$C65=$B$56),$D65,IF(AND(G$55&gt;$C65,G$55&lt;=($B65+$C65)),$D65/$B65,0)/IF('A.8.FATOR'!G65=0,1,'A.8.FATOR'!G65))</f>
        <v>0</v>
      </c>
      <c r="H65" s="95">
        <f>IF(AND(H$55=$B$56,$C65=$B$56),$D65,IF(AND(H$55&gt;$C65,H$55&lt;=($B65+$C65)),$D65/$B65,0)/IF('A.8.FATOR'!H65=0,1,'A.8.FATOR'!H65))</f>
        <v>0</v>
      </c>
      <c r="I65" s="95">
        <f>IF(AND(I$55=$B$56,$C65=$B$56),$D65,IF(AND(I$55&gt;$C65,I$55&lt;=($B65+$C65)),$D65/$B65,0)/IF('A.8.FATOR'!I65=0,1,'A.8.FATOR'!I65))</f>
        <v>0</v>
      </c>
      <c r="J65" s="95">
        <f>IF(AND(J$55=$B$56,$C65=$B$56),$D65,IF(AND(J$55&gt;$C65,J$55&lt;=($B65+$C65)),$D65/$B65,0)/IF('A.8.FATOR'!J65=0,1,'A.8.FATOR'!J65))</f>
        <v>0</v>
      </c>
      <c r="K65" s="95">
        <f>IF(AND(K$55=$B$56,$C65=$B$56),$D65,IF(AND(K$55&gt;$C65,K$55&lt;=($B65+$C65)),$D65/$B65,0)/IF('A.8.FATOR'!K65=0,1,'A.8.FATOR'!K65))</f>
        <v>0</v>
      </c>
      <c r="L65" s="95">
        <f>IF(AND(L$55=$B$56,$C65=$B$56),$D65,IF(AND(L$55&gt;$C65,L$55&lt;=($B65+$C65)),$D65/$B65,0)/IF('A.8.FATOR'!L65=0,1,'A.8.FATOR'!L65))</f>
        <v>0</v>
      </c>
      <c r="M65" s="95">
        <f>IF(AND(M$55=$B$56,$C65=$B$56),$D65,IF(AND(M$55&gt;$C65,M$55&lt;=($B65+$C65)),$D65/$B65,0)/IF('A.8.FATOR'!M65=0,1,'A.8.FATOR'!M65))</f>
        <v>0</v>
      </c>
      <c r="N65" s="95">
        <f>IF(AND(N$55=$B$56,$C65=$B$56),$D65,IF(AND(N$55&gt;$C65,N$55&lt;=($B65+$C65)),$D65/$B65,0)/IF('A.8.FATOR'!N65=0,1,'A.8.FATOR'!N65))</f>
        <v>0</v>
      </c>
      <c r="O65" s="95">
        <f>IF(AND(O$55=$B$56,$C65=$B$56),$D65,IF(AND(O$55&gt;$C65,O$55&lt;=($B65+$C65)),$D65/$B65,0)/IF('A.8.FATOR'!O65=0,1,'A.8.FATOR'!O65))</f>
        <v>0</v>
      </c>
      <c r="P65" s="95">
        <f>IF(AND(P$55=$B$56,$C65=$B$56),$D65,IF(AND(P$55&gt;$C65,P$55&lt;=($B65+$C65)),$D65/$B65,0)/IF('A.8.FATOR'!P65=0,1,'A.8.FATOR'!P65))</f>
        <v>0</v>
      </c>
      <c r="Q65" s="95">
        <f>IF(AND(Q$55=$B$56,$C65=$B$56),$D65,IF(AND(Q$55&gt;$C65,Q$55&lt;=($B65+$C65)),$D65/$B65,0)/IF('A.8.FATOR'!Q65=0,1,'A.8.FATOR'!Q65))</f>
        <v>0</v>
      </c>
      <c r="R65" s="95">
        <f>IF(AND(R$55=$B$56,$C65=$B$56),$D65,IF(AND(R$55&gt;$C65,R$55&lt;=($B65+$C65)),$D65/$B65,0)/IF('A.8.FATOR'!R65=0,1,'A.8.FATOR'!R65))</f>
        <v>0</v>
      </c>
      <c r="S65" s="95">
        <f>IF(AND(S$55=$B$56,$C65=$B$56),$D65,IF(AND(S$55&gt;$C65,S$55&lt;=($B65+$C65)),$D65/$B65,0)/IF('A.8.FATOR'!S65=0,1,'A.8.FATOR'!S65))</f>
        <v>0</v>
      </c>
      <c r="T65" s="95">
        <f>IF(AND(T$55=$B$56,$C65=$B$56),$D65,IF(AND(T$55&gt;$C65,T$55&lt;=($B65+$C65)),$D65/$B65,0)/IF('A.8.FATOR'!T65=0,1,'A.8.FATOR'!T65))</f>
        <v>0</v>
      </c>
      <c r="U65" s="95">
        <f>IF(AND(U$55=$B$56,$C65=$B$56),$D65,IF(AND(U$55&gt;$C65,U$55&lt;=($B65+$C65)),$D65/$B65,0)/IF('A.8.FATOR'!U65=0,1,'A.8.FATOR'!U65))</f>
        <v>0</v>
      </c>
      <c r="V65" s="95">
        <f>IF(AND(V$55=$B$56,$C65=$B$56),$D65,IF(AND(V$55&gt;$C65,V$55&lt;=($B65+$C65)),$D65/$B65,0)/IF('A.8.FATOR'!V65=0,1,'A.8.FATOR'!V65))</f>
        <v>0</v>
      </c>
      <c r="W65" s="95">
        <f>IF(AND(W$55=$B$56,$C65=$B$56),$D65,IF(AND(W$55&gt;$C65,W$55&lt;=($B65+$C65)),$D65/$B65,0)/IF('A.8.FATOR'!W65=0,1,'A.8.FATOR'!W65))</f>
        <v>0</v>
      </c>
      <c r="X65" s="95">
        <f>IF(AND(X$55=$B$56,$C65=$B$56),$D65,IF(AND(X$55&gt;$C65,X$55&lt;=($B65+$C65)),$D65/$B65,0)/IF('A.8.FATOR'!X65=0,1,'A.8.FATOR'!X65))</f>
        <v>0</v>
      </c>
      <c r="Y65" s="84"/>
      <c r="Z65" s="82"/>
    </row>
    <row r="66" spans="2:26" x14ac:dyDescent="0.2">
      <c r="B66" s="499">
        <f t="shared" si="16"/>
        <v>10</v>
      </c>
      <c r="C66" s="113">
        <f t="shared" si="17"/>
        <v>10</v>
      </c>
      <c r="D66" s="96">
        <f t="shared" si="15"/>
        <v>0</v>
      </c>
      <c r="E66" s="95">
        <f>IF(AND(E$55=$B$56,$C66=$B$56),$D66,IF(AND(E$55&gt;$C66,E$55&lt;=($B66+$C66)),$D66/$B66,0)/IF('A.8.FATOR'!E66=0,1,'A.8.FATOR'!E66))</f>
        <v>0</v>
      </c>
      <c r="F66" s="95">
        <f>IF(AND(F$55=$B$56,$C66=$B$56),$D66,IF(AND(F$55&gt;$C66,F$55&lt;=($B66+$C66)),$D66/$B66,0)/IF('A.8.FATOR'!F66=0,1,'A.8.FATOR'!F66))</f>
        <v>0</v>
      </c>
      <c r="G66" s="95">
        <f>IF(AND(G$55=$B$56,$C66=$B$56),$D66,IF(AND(G$55&gt;$C66,G$55&lt;=($B66+$C66)),$D66/$B66,0)/IF('A.8.FATOR'!G66=0,1,'A.8.FATOR'!G66))</f>
        <v>0</v>
      </c>
      <c r="H66" s="95">
        <f>IF(AND(H$55=$B$56,$C66=$B$56),$D66,IF(AND(H$55&gt;$C66,H$55&lt;=($B66+$C66)),$D66/$B66,0)/IF('A.8.FATOR'!H66=0,1,'A.8.FATOR'!H66))</f>
        <v>0</v>
      </c>
      <c r="I66" s="95">
        <f>IF(AND(I$55=$B$56,$C66=$B$56),$D66,IF(AND(I$55&gt;$C66,I$55&lt;=($B66+$C66)),$D66/$B66,0)/IF('A.8.FATOR'!I66=0,1,'A.8.FATOR'!I66))</f>
        <v>0</v>
      </c>
      <c r="J66" s="95">
        <f>IF(AND(J$55=$B$56,$C66=$B$56),$D66,IF(AND(J$55&gt;$C66,J$55&lt;=($B66+$C66)),$D66/$B66,0)/IF('A.8.FATOR'!J66=0,1,'A.8.FATOR'!J66))</f>
        <v>0</v>
      </c>
      <c r="K66" s="95">
        <f>IF(AND(K$55=$B$56,$C66=$B$56),$D66,IF(AND(K$55&gt;$C66,K$55&lt;=($B66+$C66)),$D66/$B66,0)/IF('A.8.FATOR'!K66=0,1,'A.8.FATOR'!K66))</f>
        <v>0</v>
      </c>
      <c r="L66" s="95">
        <f>IF(AND(L$55=$B$56,$C66=$B$56),$D66,IF(AND(L$55&gt;$C66,L$55&lt;=($B66+$C66)),$D66/$B66,0)/IF('A.8.FATOR'!L66=0,1,'A.8.FATOR'!L66))</f>
        <v>0</v>
      </c>
      <c r="M66" s="95">
        <f>IF(AND(M$55=$B$56,$C66=$B$56),$D66,IF(AND(M$55&gt;$C66,M$55&lt;=($B66+$C66)),$D66/$B66,0)/IF('A.8.FATOR'!M66=0,1,'A.8.FATOR'!M66))</f>
        <v>0</v>
      </c>
      <c r="N66" s="95">
        <f>IF(AND(N$55=$B$56,$C66=$B$56),$D66,IF(AND(N$55&gt;$C66,N$55&lt;=($B66+$C66)),$D66/$B66,0)/IF('A.8.FATOR'!N66=0,1,'A.8.FATOR'!N66))</f>
        <v>0</v>
      </c>
      <c r="O66" s="95">
        <f>IF(AND(O$55=$B$56,$C66=$B$56),$D66,IF(AND(O$55&gt;$C66,O$55&lt;=($B66+$C66)),$D66/$B66,0)/IF('A.8.FATOR'!O66=0,1,'A.8.FATOR'!O66))</f>
        <v>0</v>
      </c>
      <c r="P66" s="95">
        <f>IF(AND(P$55=$B$56,$C66=$B$56),$D66,IF(AND(P$55&gt;$C66,P$55&lt;=($B66+$C66)),$D66/$B66,0)/IF('A.8.FATOR'!P66=0,1,'A.8.FATOR'!P66))</f>
        <v>0</v>
      </c>
      <c r="Q66" s="95">
        <f>IF(AND(Q$55=$B$56,$C66=$B$56),$D66,IF(AND(Q$55&gt;$C66,Q$55&lt;=($B66+$C66)),$D66/$B66,0)/IF('A.8.FATOR'!Q66=0,1,'A.8.FATOR'!Q66))</f>
        <v>0</v>
      </c>
      <c r="R66" s="95">
        <f>IF(AND(R$55=$B$56,$C66=$B$56),$D66,IF(AND(R$55&gt;$C66,R$55&lt;=($B66+$C66)),$D66/$B66,0)/IF('A.8.FATOR'!R66=0,1,'A.8.FATOR'!R66))</f>
        <v>0</v>
      </c>
      <c r="S66" s="95">
        <f>IF(AND(S$55=$B$56,$C66=$B$56),$D66,IF(AND(S$55&gt;$C66,S$55&lt;=($B66+$C66)),$D66/$B66,0)/IF('A.8.FATOR'!S66=0,1,'A.8.FATOR'!S66))</f>
        <v>0</v>
      </c>
      <c r="T66" s="95">
        <f>IF(AND(T$55=$B$56,$C66=$B$56),$D66,IF(AND(T$55&gt;$C66,T$55&lt;=($B66+$C66)),$D66/$B66,0)/IF('A.8.FATOR'!T66=0,1,'A.8.FATOR'!T66))</f>
        <v>0</v>
      </c>
      <c r="U66" s="95">
        <f>IF(AND(U$55=$B$56,$C66=$B$56),$D66,IF(AND(U$55&gt;$C66,U$55&lt;=($B66+$C66)),$D66/$B66,0)/IF('A.8.FATOR'!U66=0,1,'A.8.FATOR'!U66))</f>
        <v>0</v>
      </c>
      <c r="V66" s="95">
        <f>IF(AND(V$55=$B$56,$C66=$B$56),$D66,IF(AND(V$55&gt;$C66,V$55&lt;=($B66+$C66)),$D66/$B66,0)/IF('A.8.FATOR'!V66=0,1,'A.8.FATOR'!V66))</f>
        <v>0</v>
      </c>
      <c r="W66" s="95">
        <f>IF(AND(W$55=$B$56,$C66=$B$56),$D66,IF(AND(W$55&gt;$C66,W$55&lt;=($B66+$C66)),$D66/$B66,0)/IF('A.8.FATOR'!W66=0,1,'A.8.FATOR'!W66))</f>
        <v>0</v>
      </c>
      <c r="X66" s="95">
        <f>IF(AND(X$55=$B$56,$C66=$B$56),$D66,IF(AND(X$55&gt;$C66,X$55&lt;=($B66+$C66)),$D66/$B66,0)/IF('A.8.FATOR'!X66=0,1,'A.8.FATOR'!X66))</f>
        <v>0</v>
      </c>
      <c r="Y66" s="84"/>
      <c r="Z66" s="82"/>
    </row>
    <row r="67" spans="2:26" x14ac:dyDescent="0.2">
      <c r="B67" s="499">
        <f t="shared" si="16"/>
        <v>9</v>
      </c>
      <c r="C67" s="113">
        <f t="shared" si="17"/>
        <v>11</v>
      </c>
      <c r="D67" s="96">
        <f t="shared" si="15"/>
        <v>0</v>
      </c>
      <c r="E67" s="95">
        <f>IF(AND(E$55=$B$56,$C67=$B$56),$D67,IF(AND(E$55&gt;$C67,E$55&lt;=($B67+$C67)),$D67/$B67,0)/IF('A.8.FATOR'!E67=0,1,'A.8.FATOR'!E67))</f>
        <v>0</v>
      </c>
      <c r="F67" s="95">
        <f>IF(AND(F$55=$B$56,$C67=$B$56),$D67,IF(AND(F$55&gt;$C67,F$55&lt;=($B67+$C67)),$D67/$B67,0)/IF('A.8.FATOR'!F67=0,1,'A.8.FATOR'!F67))</f>
        <v>0</v>
      </c>
      <c r="G67" s="95">
        <f>IF(AND(G$55=$B$56,$C67=$B$56),$D67,IF(AND(G$55&gt;$C67,G$55&lt;=($B67+$C67)),$D67/$B67,0)/IF('A.8.FATOR'!G67=0,1,'A.8.FATOR'!G67))</f>
        <v>0</v>
      </c>
      <c r="H67" s="95">
        <f>IF(AND(H$55=$B$56,$C67=$B$56),$D67,IF(AND(H$55&gt;$C67,H$55&lt;=($B67+$C67)),$D67/$B67,0)/IF('A.8.FATOR'!H67=0,1,'A.8.FATOR'!H67))</f>
        <v>0</v>
      </c>
      <c r="I67" s="95">
        <f>IF(AND(I$55=$B$56,$C67=$B$56),$D67,IF(AND(I$55&gt;$C67,I$55&lt;=($B67+$C67)),$D67/$B67,0)/IF('A.8.FATOR'!I67=0,1,'A.8.FATOR'!I67))</f>
        <v>0</v>
      </c>
      <c r="J67" s="95">
        <f>IF(AND(J$55=$B$56,$C67=$B$56),$D67,IF(AND(J$55&gt;$C67,J$55&lt;=($B67+$C67)),$D67/$B67,0)/IF('A.8.FATOR'!J67=0,1,'A.8.FATOR'!J67))</f>
        <v>0</v>
      </c>
      <c r="K67" s="95">
        <f>IF(AND(K$55=$B$56,$C67=$B$56),$D67,IF(AND(K$55&gt;$C67,K$55&lt;=($B67+$C67)),$D67/$B67,0)/IF('A.8.FATOR'!K67=0,1,'A.8.FATOR'!K67))</f>
        <v>0</v>
      </c>
      <c r="L67" s="95">
        <f>IF(AND(L$55=$B$56,$C67=$B$56),$D67,IF(AND(L$55&gt;$C67,L$55&lt;=($B67+$C67)),$D67/$B67,0)/IF('A.8.FATOR'!L67=0,1,'A.8.FATOR'!L67))</f>
        <v>0</v>
      </c>
      <c r="M67" s="95">
        <f>IF(AND(M$55=$B$56,$C67=$B$56),$D67,IF(AND(M$55&gt;$C67,M$55&lt;=($B67+$C67)),$D67/$B67,0)/IF('A.8.FATOR'!M67=0,1,'A.8.FATOR'!M67))</f>
        <v>0</v>
      </c>
      <c r="N67" s="95">
        <f>IF(AND(N$55=$B$56,$C67=$B$56),$D67,IF(AND(N$55&gt;$C67,N$55&lt;=($B67+$C67)),$D67/$B67,0)/IF('A.8.FATOR'!N67=0,1,'A.8.FATOR'!N67))</f>
        <v>0</v>
      </c>
      <c r="O67" s="95">
        <f>IF(AND(O$55=$B$56,$C67=$B$56),$D67,IF(AND(O$55&gt;$C67,O$55&lt;=($B67+$C67)),$D67/$B67,0)/IF('A.8.FATOR'!O67=0,1,'A.8.FATOR'!O67))</f>
        <v>0</v>
      </c>
      <c r="P67" s="95">
        <f>IF(AND(P$55=$B$56,$C67=$B$56),$D67,IF(AND(P$55&gt;$C67,P$55&lt;=($B67+$C67)),$D67/$B67,0)/IF('A.8.FATOR'!P67=0,1,'A.8.FATOR'!P67))</f>
        <v>0</v>
      </c>
      <c r="Q67" s="95">
        <f>IF(AND(Q$55=$B$56,$C67=$B$56),$D67,IF(AND(Q$55&gt;$C67,Q$55&lt;=($B67+$C67)),$D67/$B67,0)/IF('A.8.FATOR'!Q67=0,1,'A.8.FATOR'!Q67))</f>
        <v>0</v>
      </c>
      <c r="R67" s="95">
        <f>IF(AND(R$55=$B$56,$C67=$B$56),$D67,IF(AND(R$55&gt;$C67,R$55&lt;=($B67+$C67)),$D67/$B67,0)/IF('A.8.FATOR'!R67=0,1,'A.8.FATOR'!R67))</f>
        <v>0</v>
      </c>
      <c r="S67" s="95">
        <f>IF(AND(S$55=$B$56,$C67=$B$56),$D67,IF(AND(S$55&gt;$C67,S$55&lt;=($B67+$C67)),$D67/$B67,0)/IF('A.8.FATOR'!S67=0,1,'A.8.FATOR'!S67))</f>
        <v>0</v>
      </c>
      <c r="T67" s="95">
        <f>IF(AND(T$55=$B$56,$C67=$B$56),$D67,IF(AND(T$55&gt;$C67,T$55&lt;=($B67+$C67)),$D67/$B67,0)/IF('A.8.FATOR'!T67=0,1,'A.8.FATOR'!T67))</f>
        <v>0</v>
      </c>
      <c r="U67" s="95">
        <f>IF(AND(U$55=$B$56,$C67=$B$56),$D67,IF(AND(U$55&gt;$C67,U$55&lt;=($B67+$C67)),$D67/$B67,0)/IF('A.8.FATOR'!U67=0,1,'A.8.FATOR'!U67))</f>
        <v>0</v>
      </c>
      <c r="V67" s="95">
        <f>IF(AND(V$55=$B$56,$C67=$B$56),$D67,IF(AND(V$55&gt;$C67,V$55&lt;=($B67+$C67)),$D67/$B67,0)/IF('A.8.FATOR'!V67=0,1,'A.8.FATOR'!V67))</f>
        <v>0</v>
      </c>
      <c r="W67" s="95">
        <f>IF(AND(W$55=$B$56,$C67=$B$56),$D67,IF(AND(W$55&gt;$C67,W$55&lt;=($B67+$C67)),$D67/$B67,0)/IF('A.8.FATOR'!W67=0,1,'A.8.FATOR'!W67))</f>
        <v>0</v>
      </c>
      <c r="X67" s="95">
        <f>IF(AND(X$55=$B$56,$C67=$B$56),$D67,IF(AND(X$55&gt;$C67,X$55&lt;=($B67+$C67)),$D67/$B67,0)/IF('A.8.FATOR'!X67=0,1,'A.8.FATOR'!X67))</f>
        <v>0</v>
      </c>
      <c r="Y67" s="84"/>
      <c r="Z67" s="82"/>
    </row>
    <row r="68" spans="2:26" x14ac:dyDescent="0.2">
      <c r="B68" s="499">
        <f t="shared" si="16"/>
        <v>8</v>
      </c>
      <c r="C68" s="113">
        <f t="shared" si="17"/>
        <v>12</v>
      </c>
      <c r="D68" s="96">
        <f t="shared" si="15"/>
        <v>0</v>
      </c>
      <c r="E68" s="95">
        <f>IF(AND(E$55=$B$56,$C68=$B$56),$D68,IF(AND(E$55&gt;$C68,E$55&lt;=($B68+$C68)),$D68/$B68,0)/IF('A.8.FATOR'!E68=0,1,'A.8.FATOR'!E68))</f>
        <v>0</v>
      </c>
      <c r="F68" s="95">
        <f>IF(AND(F$55=$B$56,$C68=$B$56),$D68,IF(AND(F$55&gt;$C68,F$55&lt;=($B68+$C68)),$D68/$B68,0)/IF('A.8.FATOR'!F68=0,1,'A.8.FATOR'!F68))</f>
        <v>0</v>
      </c>
      <c r="G68" s="95">
        <f>IF(AND(G$55=$B$56,$C68=$B$56),$D68,IF(AND(G$55&gt;$C68,G$55&lt;=($B68+$C68)),$D68/$B68,0)/IF('A.8.FATOR'!G68=0,1,'A.8.FATOR'!G68))</f>
        <v>0</v>
      </c>
      <c r="H68" s="95">
        <f>IF(AND(H$55=$B$56,$C68=$B$56),$D68,IF(AND(H$55&gt;$C68,H$55&lt;=($B68+$C68)),$D68/$B68,0)/IF('A.8.FATOR'!H68=0,1,'A.8.FATOR'!H68))</f>
        <v>0</v>
      </c>
      <c r="I68" s="95">
        <f>IF(AND(I$55=$B$56,$C68=$B$56),$D68,IF(AND(I$55&gt;$C68,I$55&lt;=($B68+$C68)),$D68/$B68,0)/IF('A.8.FATOR'!I68=0,1,'A.8.FATOR'!I68))</f>
        <v>0</v>
      </c>
      <c r="J68" s="95">
        <f>IF(AND(J$55=$B$56,$C68=$B$56),$D68,IF(AND(J$55&gt;$C68,J$55&lt;=($B68+$C68)),$D68/$B68,0)/IF('A.8.FATOR'!J68=0,1,'A.8.FATOR'!J68))</f>
        <v>0</v>
      </c>
      <c r="K68" s="95">
        <f>IF(AND(K$55=$B$56,$C68=$B$56),$D68,IF(AND(K$55&gt;$C68,K$55&lt;=($B68+$C68)),$D68/$B68,0)/IF('A.8.FATOR'!K68=0,1,'A.8.FATOR'!K68))</f>
        <v>0</v>
      </c>
      <c r="L68" s="95">
        <f>IF(AND(L$55=$B$56,$C68=$B$56),$D68,IF(AND(L$55&gt;$C68,L$55&lt;=($B68+$C68)),$D68/$B68,0)/IF('A.8.FATOR'!L68=0,1,'A.8.FATOR'!L68))</f>
        <v>0</v>
      </c>
      <c r="M68" s="95">
        <f>IF(AND(M$55=$B$56,$C68=$B$56),$D68,IF(AND(M$55&gt;$C68,M$55&lt;=($B68+$C68)),$D68/$B68,0)/IF('A.8.FATOR'!M68=0,1,'A.8.FATOR'!M68))</f>
        <v>0</v>
      </c>
      <c r="N68" s="95">
        <f>IF(AND(N$55=$B$56,$C68=$B$56),$D68,IF(AND(N$55&gt;$C68,N$55&lt;=($B68+$C68)),$D68/$B68,0)/IF('A.8.FATOR'!N68=0,1,'A.8.FATOR'!N68))</f>
        <v>0</v>
      </c>
      <c r="O68" s="95">
        <f>IF(AND(O$55=$B$56,$C68=$B$56),$D68,IF(AND(O$55&gt;$C68,O$55&lt;=($B68+$C68)),$D68/$B68,0)/IF('A.8.FATOR'!O68=0,1,'A.8.FATOR'!O68))</f>
        <v>0</v>
      </c>
      <c r="P68" s="95">
        <f>IF(AND(P$55=$B$56,$C68=$B$56),$D68,IF(AND(P$55&gt;$C68,P$55&lt;=($B68+$C68)),$D68/$B68,0)/IF('A.8.FATOR'!P68=0,1,'A.8.FATOR'!P68))</f>
        <v>0</v>
      </c>
      <c r="Q68" s="95">
        <f>IF(AND(Q$55=$B$56,$C68=$B$56),$D68,IF(AND(Q$55&gt;$C68,Q$55&lt;=($B68+$C68)),$D68/$B68,0)/IF('A.8.FATOR'!Q68=0,1,'A.8.FATOR'!Q68))</f>
        <v>0</v>
      </c>
      <c r="R68" s="95">
        <f>IF(AND(R$55=$B$56,$C68=$B$56),$D68,IF(AND(R$55&gt;$C68,R$55&lt;=($B68+$C68)),$D68/$B68,0)/IF('A.8.FATOR'!R68=0,1,'A.8.FATOR'!R68))</f>
        <v>0</v>
      </c>
      <c r="S68" s="95">
        <f>IF(AND(S$55=$B$56,$C68=$B$56),$D68,IF(AND(S$55&gt;$C68,S$55&lt;=($B68+$C68)),$D68/$B68,0)/IF('A.8.FATOR'!S68=0,1,'A.8.FATOR'!S68))</f>
        <v>0</v>
      </c>
      <c r="T68" s="95">
        <f>IF(AND(T$55=$B$56,$C68=$B$56),$D68,IF(AND(T$55&gt;$C68,T$55&lt;=($B68+$C68)),$D68/$B68,0)/IF('A.8.FATOR'!T68=0,1,'A.8.FATOR'!T68))</f>
        <v>0</v>
      </c>
      <c r="U68" s="95">
        <f>IF(AND(U$55=$B$56,$C68=$B$56),$D68,IF(AND(U$55&gt;$C68,U$55&lt;=($B68+$C68)),$D68/$B68,0)/IF('A.8.FATOR'!U68=0,1,'A.8.FATOR'!U68))</f>
        <v>0</v>
      </c>
      <c r="V68" s="95">
        <f>IF(AND(V$55=$B$56,$C68=$B$56),$D68,IF(AND(V$55&gt;$C68,V$55&lt;=($B68+$C68)),$D68/$B68,0)/IF('A.8.FATOR'!V68=0,1,'A.8.FATOR'!V68))</f>
        <v>0</v>
      </c>
      <c r="W68" s="95">
        <f>IF(AND(W$55=$B$56,$C68=$B$56),$D68,IF(AND(W$55&gt;$C68,W$55&lt;=($B68+$C68)),$D68/$B68,0)/IF('A.8.FATOR'!W68=0,1,'A.8.FATOR'!W68))</f>
        <v>0</v>
      </c>
      <c r="X68" s="95">
        <f>IF(AND(X$55=$B$56,$C68=$B$56),$D68,IF(AND(X$55&gt;$C68,X$55&lt;=($B68+$C68)),$D68/$B68,0)/IF('A.8.FATOR'!X68=0,1,'A.8.FATOR'!X68))</f>
        <v>0</v>
      </c>
      <c r="Y68" s="84"/>
      <c r="Z68" s="82"/>
    </row>
    <row r="69" spans="2:26" x14ac:dyDescent="0.2">
      <c r="B69" s="499">
        <f t="shared" si="16"/>
        <v>7</v>
      </c>
      <c r="C69" s="113">
        <f t="shared" si="17"/>
        <v>13</v>
      </c>
      <c r="D69" s="96">
        <f t="shared" si="15"/>
        <v>0</v>
      </c>
      <c r="E69" s="95">
        <f>IF(AND(E$55=$B$56,$C69=$B$56),$D69,IF(AND(E$55&gt;$C69,E$55&lt;=($B69+$C69)),$D69/$B69,0)/IF('A.8.FATOR'!E69=0,1,'A.8.FATOR'!E69))</f>
        <v>0</v>
      </c>
      <c r="F69" s="95">
        <f>IF(AND(F$55=$B$56,$C69=$B$56),$D69,IF(AND(F$55&gt;$C69,F$55&lt;=($B69+$C69)),$D69/$B69,0)/IF('A.8.FATOR'!F69=0,1,'A.8.FATOR'!F69))</f>
        <v>0</v>
      </c>
      <c r="G69" s="95">
        <f>IF(AND(G$55=$B$56,$C69=$B$56),$D69,IF(AND(G$55&gt;$C69,G$55&lt;=($B69+$C69)),$D69/$B69,0)/IF('A.8.FATOR'!G69=0,1,'A.8.FATOR'!G69))</f>
        <v>0</v>
      </c>
      <c r="H69" s="95">
        <f>IF(AND(H$55=$B$56,$C69=$B$56),$D69,IF(AND(H$55&gt;$C69,H$55&lt;=($B69+$C69)),$D69/$B69,0)/IF('A.8.FATOR'!H69=0,1,'A.8.FATOR'!H69))</f>
        <v>0</v>
      </c>
      <c r="I69" s="95">
        <f>IF(AND(I$55=$B$56,$C69=$B$56),$D69,IF(AND(I$55&gt;$C69,I$55&lt;=($B69+$C69)),$D69/$B69,0)/IF('A.8.FATOR'!I69=0,1,'A.8.FATOR'!I69))</f>
        <v>0</v>
      </c>
      <c r="J69" s="95">
        <f>IF(AND(J$55=$B$56,$C69=$B$56),$D69,IF(AND(J$55&gt;$C69,J$55&lt;=($B69+$C69)),$D69/$B69,0)/IF('A.8.FATOR'!J69=0,1,'A.8.FATOR'!J69))</f>
        <v>0</v>
      </c>
      <c r="K69" s="95">
        <f>IF(AND(K$55=$B$56,$C69=$B$56),$D69,IF(AND(K$55&gt;$C69,K$55&lt;=($B69+$C69)),$D69/$B69,0)/IF('A.8.FATOR'!K69=0,1,'A.8.FATOR'!K69))</f>
        <v>0</v>
      </c>
      <c r="L69" s="95">
        <f>IF(AND(L$55=$B$56,$C69=$B$56),$D69,IF(AND(L$55&gt;$C69,L$55&lt;=($B69+$C69)),$D69/$B69,0)/IF('A.8.FATOR'!L69=0,1,'A.8.FATOR'!L69))</f>
        <v>0</v>
      </c>
      <c r="M69" s="95">
        <f>IF(AND(M$55=$B$56,$C69=$B$56),$D69,IF(AND(M$55&gt;$C69,M$55&lt;=($B69+$C69)),$D69/$B69,0)/IF('A.8.FATOR'!M69=0,1,'A.8.FATOR'!M69))</f>
        <v>0</v>
      </c>
      <c r="N69" s="95">
        <f>IF(AND(N$55=$B$56,$C69=$B$56),$D69,IF(AND(N$55&gt;$C69,N$55&lt;=($B69+$C69)),$D69/$B69,0)/IF('A.8.FATOR'!N69=0,1,'A.8.FATOR'!N69))</f>
        <v>0</v>
      </c>
      <c r="O69" s="95">
        <f>IF(AND(O$55=$B$56,$C69=$B$56),$D69,IF(AND(O$55&gt;$C69,O$55&lt;=($B69+$C69)),$D69/$B69,0)/IF('A.8.FATOR'!O69=0,1,'A.8.FATOR'!O69))</f>
        <v>0</v>
      </c>
      <c r="P69" s="95">
        <f>IF(AND(P$55=$B$56,$C69=$B$56),$D69,IF(AND(P$55&gt;$C69,P$55&lt;=($B69+$C69)),$D69/$B69,0)/IF('A.8.FATOR'!P69=0,1,'A.8.FATOR'!P69))</f>
        <v>0</v>
      </c>
      <c r="Q69" s="95">
        <f>IF(AND(Q$55=$B$56,$C69=$B$56),$D69,IF(AND(Q$55&gt;$C69,Q$55&lt;=($B69+$C69)),$D69/$B69,0)/IF('A.8.FATOR'!Q69=0,1,'A.8.FATOR'!Q69))</f>
        <v>0</v>
      </c>
      <c r="R69" s="95">
        <f>IF(AND(R$55=$B$56,$C69=$B$56),$D69,IF(AND(R$55&gt;$C69,R$55&lt;=($B69+$C69)),$D69/$B69,0)/IF('A.8.FATOR'!R69=0,1,'A.8.FATOR'!R69))</f>
        <v>0</v>
      </c>
      <c r="S69" s="95">
        <f>IF(AND(S$55=$B$56,$C69=$B$56),$D69,IF(AND(S$55&gt;$C69,S$55&lt;=($B69+$C69)),$D69/$B69,0)/IF('A.8.FATOR'!S69=0,1,'A.8.FATOR'!S69))</f>
        <v>0</v>
      </c>
      <c r="T69" s="95">
        <f>IF(AND(T$55=$B$56,$C69=$B$56),$D69,IF(AND(T$55&gt;$C69,T$55&lt;=($B69+$C69)),$D69/$B69,0)/IF('A.8.FATOR'!T69=0,1,'A.8.FATOR'!T69))</f>
        <v>0</v>
      </c>
      <c r="U69" s="95">
        <f>IF(AND(U$55=$B$56,$C69=$B$56),$D69,IF(AND(U$55&gt;$C69,U$55&lt;=($B69+$C69)),$D69/$B69,0)/IF('A.8.FATOR'!U69=0,1,'A.8.FATOR'!U69))</f>
        <v>0</v>
      </c>
      <c r="V69" s="95">
        <f>IF(AND(V$55=$B$56,$C69=$B$56),$D69,IF(AND(V$55&gt;$C69,V$55&lt;=($B69+$C69)),$D69/$B69,0)/IF('A.8.FATOR'!V69=0,1,'A.8.FATOR'!V69))</f>
        <v>0</v>
      </c>
      <c r="W69" s="95">
        <f>IF(AND(W$55=$B$56,$C69=$B$56),$D69,IF(AND(W$55&gt;$C69,W$55&lt;=($B69+$C69)),$D69/$B69,0)/IF('A.8.FATOR'!W69=0,1,'A.8.FATOR'!W69))</f>
        <v>0</v>
      </c>
      <c r="X69" s="95">
        <f>IF(AND(X$55=$B$56,$C69=$B$56),$D69,IF(AND(X$55&gt;$C69,X$55&lt;=($B69+$C69)),$D69/$B69,0)/IF('A.8.FATOR'!X69=0,1,'A.8.FATOR'!X69))</f>
        <v>0</v>
      </c>
      <c r="Y69" s="84"/>
      <c r="Z69" s="82"/>
    </row>
    <row r="70" spans="2:26" x14ac:dyDescent="0.2">
      <c r="B70" s="499">
        <f t="shared" si="16"/>
        <v>6</v>
      </c>
      <c r="C70" s="113">
        <f t="shared" si="17"/>
        <v>14</v>
      </c>
      <c r="D70" s="96">
        <f t="shared" si="15"/>
        <v>0</v>
      </c>
      <c r="E70" s="95">
        <f>IF(AND(E$55=$B$56,$C70=$B$56),$D70,IF(AND(E$55&gt;$C70,E$55&lt;=($B70+$C70)),$D70/$B70,0)/IF('A.8.FATOR'!E70=0,1,'A.8.FATOR'!E70))</f>
        <v>0</v>
      </c>
      <c r="F70" s="95">
        <f>IF(AND(F$55=$B$56,$C70=$B$56),$D70,IF(AND(F$55&gt;$C70,F$55&lt;=($B70+$C70)),$D70/$B70,0)/IF('A.8.FATOR'!F70=0,1,'A.8.FATOR'!F70))</f>
        <v>0</v>
      </c>
      <c r="G70" s="95">
        <f>IF(AND(G$55=$B$56,$C70=$B$56),$D70,IF(AND(G$55&gt;$C70,G$55&lt;=($B70+$C70)),$D70/$B70,0)/IF('A.8.FATOR'!G70=0,1,'A.8.FATOR'!G70))</f>
        <v>0</v>
      </c>
      <c r="H70" s="95">
        <f>IF(AND(H$55=$B$56,$C70=$B$56),$D70,IF(AND(H$55&gt;$C70,H$55&lt;=($B70+$C70)),$D70/$B70,0)/IF('A.8.FATOR'!H70=0,1,'A.8.FATOR'!H70))</f>
        <v>0</v>
      </c>
      <c r="I70" s="95">
        <f>IF(AND(I$55=$B$56,$C70=$B$56),$D70,IF(AND(I$55&gt;$C70,I$55&lt;=($B70+$C70)),$D70/$B70,0)/IF('A.8.FATOR'!I70=0,1,'A.8.FATOR'!I70))</f>
        <v>0</v>
      </c>
      <c r="J70" s="95">
        <f>IF(AND(J$55=$B$56,$C70=$B$56),$D70,IF(AND(J$55&gt;$C70,J$55&lt;=($B70+$C70)),$D70/$B70,0)/IF('A.8.FATOR'!J70=0,1,'A.8.FATOR'!J70))</f>
        <v>0</v>
      </c>
      <c r="K70" s="95">
        <f>IF(AND(K$55=$B$56,$C70=$B$56),$D70,IF(AND(K$55&gt;$C70,K$55&lt;=($B70+$C70)),$D70/$B70,0)/IF('A.8.FATOR'!K70=0,1,'A.8.FATOR'!K70))</f>
        <v>0</v>
      </c>
      <c r="L70" s="95">
        <f>IF(AND(L$55=$B$56,$C70=$B$56),$D70,IF(AND(L$55&gt;$C70,L$55&lt;=($B70+$C70)),$D70/$B70,0)/IF('A.8.FATOR'!L70=0,1,'A.8.FATOR'!L70))</f>
        <v>0</v>
      </c>
      <c r="M70" s="95">
        <f>IF(AND(M$55=$B$56,$C70=$B$56),$D70,IF(AND(M$55&gt;$C70,M$55&lt;=($B70+$C70)),$D70/$B70,0)/IF('A.8.FATOR'!M70=0,1,'A.8.FATOR'!M70))</f>
        <v>0</v>
      </c>
      <c r="N70" s="95">
        <f>IF(AND(N$55=$B$56,$C70=$B$56),$D70,IF(AND(N$55&gt;$C70,N$55&lt;=($B70+$C70)),$D70/$B70,0)/IF('A.8.FATOR'!N70=0,1,'A.8.FATOR'!N70))</f>
        <v>0</v>
      </c>
      <c r="O70" s="95">
        <f>IF(AND(O$55=$B$56,$C70=$B$56),$D70,IF(AND(O$55&gt;$C70,O$55&lt;=($B70+$C70)),$D70/$B70,0)/IF('A.8.FATOR'!O70=0,1,'A.8.FATOR'!O70))</f>
        <v>0</v>
      </c>
      <c r="P70" s="95">
        <f>IF(AND(P$55=$B$56,$C70=$B$56),$D70,IF(AND(P$55&gt;$C70,P$55&lt;=($B70+$C70)),$D70/$B70,0)/IF('A.8.FATOR'!P70=0,1,'A.8.FATOR'!P70))</f>
        <v>0</v>
      </c>
      <c r="Q70" s="95">
        <f>IF(AND(Q$55=$B$56,$C70=$B$56),$D70,IF(AND(Q$55&gt;$C70,Q$55&lt;=($B70+$C70)),$D70/$B70,0)/IF('A.8.FATOR'!Q70=0,1,'A.8.FATOR'!Q70))</f>
        <v>0</v>
      </c>
      <c r="R70" s="95">
        <f>IF(AND(R$55=$B$56,$C70=$B$56),$D70,IF(AND(R$55&gt;$C70,R$55&lt;=($B70+$C70)),$D70/$B70,0)/IF('A.8.FATOR'!R70=0,1,'A.8.FATOR'!R70))</f>
        <v>0</v>
      </c>
      <c r="S70" s="95">
        <f>IF(AND(S$55=$B$56,$C70=$B$56),$D70,IF(AND(S$55&gt;$C70,S$55&lt;=($B70+$C70)),$D70/$B70,0)/IF('A.8.FATOR'!S70=0,1,'A.8.FATOR'!S70))</f>
        <v>0</v>
      </c>
      <c r="T70" s="95">
        <f>IF(AND(T$55=$B$56,$C70=$B$56),$D70,IF(AND(T$55&gt;$C70,T$55&lt;=($B70+$C70)),$D70/$B70,0)/IF('A.8.FATOR'!T70=0,1,'A.8.FATOR'!T70))</f>
        <v>0</v>
      </c>
      <c r="U70" s="95">
        <f>IF(AND(U$55=$B$56,$C70=$B$56),$D70,IF(AND(U$55&gt;$C70,U$55&lt;=($B70+$C70)),$D70/$B70,0)/IF('A.8.FATOR'!U70=0,1,'A.8.FATOR'!U70))</f>
        <v>0</v>
      </c>
      <c r="V70" s="95">
        <f>IF(AND(V$55=$B$56,$C70=$B$56),$D70,IF(AND(V$55&gt;$C70,V$55&lt;=($B70+$C70)),$D70/$B70,0)/IF('A.8.FATOR'!V70=0,1,'A.8.FATOR'!V70))</f>
        <v>0</v>
      </c>
      <c r="W70" s="95">
        <f>IF(AND(W$55=$B$56,$C70=$B$56),$D70,IF(AND(W$55&gt;$C70,W$55&lt;=($B70+$C70)),$D70/$B70,0)/IF('A.8.FATOR'!W70=0,1,'A.8.FATOR'!W70))</f>
        <v>0</v>
      </c>
      <c r="X70" s="95">
        <f>IF(AND(X$55=$B$56,$C70=$B$56),$D70,IF(AND(X$55&gt;$C70,X$55&lt;=($B70+$C70)),$D70/$B70,0)/IF('A.8.FATOR'!X70=0,1,'A.8.FATOR'!X70))</f>
        <v>0</v>
      </c>
      <c r="Y70" s="84"/>
      <c r="Z70" s="82"/>
    </row>
    <row r="71" spans="2:26" x14ac:dyDescent="0.2">
      <c r="B71" s="499">
        <f t="shared" si="16"/>
        <v>5</v>
      </c>
      <c r="C71" s="113">
        <f t="shared" si="17"/>
        <v>15</v>
      </c>
      <c r="D71" s="96">
        <f t="shared" si="15"/>
        <v>0</v>
      </c>
      <c r="E71" s="95">
        <f>IF(AND(E$55=$B$56,$C71=$B$56),$D71,IF(AND(E$55&gt;$C71,E$55&lt;=($B71+$C71)),$D71/$B71,0)/IF('A.8.FATOR'!E71=0,1,'A.8.FATOR'!E71))</f>
        <v>0</v>
      </c>
      <c r="F71" s="95">
        <f>IF(AND(F$55=$B$56,$C71=$B$56),$D71,IF(AND(F$55&gt;$C71,F$55&lt;=($B71+$C71)),$D71/$B71,0)/IF('A.8.FATOR'!F71=0,1,'A.8.FATOR'!F71))</f>
        <v>0</v>
      </c>
      <c r="G71" s="95">
        <f>IF(AND(G$55=$B$56,$C71=$B$56),$D71,IF(AND(G$55&gt;$C71,G$55&lt;=($B71+$C71)),$D71/$B71,0)/IF('A.8.FATOR'!G71=0,1,'A.8.FATOR'!G71))</f>
        <v>0</v>
      </c>
      <c r="H71" s="95">
        <f>IF(AND(H$55=$B$56,$C71=$B$56),$D71,IF(AND(H$55&gt;$C71,H$55&lt;=($B71+$C71)),$D71/$B71,0)/IF('A.8.FATOR'!H71=0,1,'A.8.FATOR'!H71))</f>
        <v>0</v>
      </c>
      <c r="I71" s="95">
        <f>IF(AND(I$55=$B$56,$C71=$B$56),$D71,IF(AND(I$55&gt;$C71,I$55&lt;=($B71+$C71)),$D71/$B71,0)/IF('A.8.FATOR'!I71=0,1,'A.8.FATOR'!I71))</f>
        <v>0</v>
      </c>
      <c r="J71" s="95">
        <f>IF(AND(J$55=$B$56,$C71=$B$56),$D71,IF(AND(J$55&gt;$C71,J$55&lt;=($B71+$C71)),$D71/$B71,0)/IF('A.8.FATOR'!J71=0,1,'A.8.FATOR'!J71))</f>
        <v>0</v>
      </c>
      <c r="K71" s="95">
        <f>IF(AND(K$55=$B$56,$C71=$B$56),$D71,IF(AND(K$55&gt;$C71,K$55&lt;=($B71+$C71)),$D71/$B71,0)/IF('A.8.FATOR'!K71=0,1,'A.8.FATOR'!K71))</f>
        <v>0</v>
      </c>
      <c r="L71" s="95">
        <f>IF(AND(L$55=$B$56,$C71=$B$56),$D71,IF(AND(L$55&gt;$C71,L$55&lt;=($B71+$C71)),$D71/$B71,0)/IF('A.8.FATOR'!L71=0,1,'A.8.FATOR'!L71))</f>
        <v>0</v>
      </c>
      <c r="M71" s="95">
        <f>IF(AND(M$55=$B$56,$C71=$B$56),$D71,IF(AND(M$55&gt;$C71,M$55&lt;=($B71+$C71)),$D71/$B71,0)/IF('A.8.FATOR'!M71=0,1,'A.8.FATOR'!M71))</f>
        <v>0</v>
      </c>
      <c r="N71" s="95">
        <f>IF(AND(N$55=$B$56,$C71=$B$56),$D71,IF(AND(N$55&gt;$C71,N$55&lt;=($B71+$C71)),$D71/$B71,0)/IF('A.8.FATOR'!N71=0,1,'A.8.FATOR'!N71))</f>
        <v>0</v>
      </c>
      <c r="O71" s="95">
        <f>IF(AND(O$55=$B$56,$C71=$B$56),$D71,IF(AND(O$55&gt;$C71,O$55&lt;=($B71+$C71)),$D71/$B71,0)/IF('A.8.FATOR'!O71=0,1,'A.8.FATOR'!O71))</f>
        <v>0</v>
      </c>
      <c r="P71" s="95">
        <f>IF(AND(P$55=$B$56,$C71=$B$56),$D71,IF(AND(P$55&gt;$C71,P$55&lt;=($B71+$C71)),$D71/$B71,0)/IF('A.8.FATOR'!P71=0,1,'A.8.FATOR'!P71))</f>
        <v>0</v>
      </c>
      <c r="Q71" s="95">
        <f>IF(AND(Q$55=$B$56,$C71=$B$56),$D71,IF(AND(Q$55&gt;$C71,Q$55&lt;=($B71+$C71)),$D71/$B71,0)/IF('A.8.FATOR'!Q71=0,1,'A.8.FATOR'!Q71))</f>
        <v>0</v>
      </c>
      <c r="R71" s="95">
        <f>IF(AND(R$55=$B$56,$C71=$B$56),$D71,IF(AND(R$55&gt;$C71,R$55&lt;=($B71+$C71)),$D71/$B71,0)/IF('A.8.FATOR'!R71=0,1,'A.8.FATOR'!R71))</f>
        <v>0</v>
      </c>
      <c r="S71" s="95">
        <f>IF(AND(S$55=$B$56,$C71=$B$56),$D71,IF(AND(S$55&gt;$C71,S$55&lt;=($B71+$C71)),$D71/$B71,0)/IF('A.8.FATOR'!S71=0,1,'A.8.FATOR'!S71))</f>
        <v>0</v>
      </c>
      <c r="T71" s="95">
        <f>IF(AND(T$55=$B$56,$C71=$B$56),$D71,IF(AND(T$55&gt;$C71,T$55&lt;=($B71+$C71)),$D71/$B71,0)/IF('A.8.FATOR'!T71=0,1,'A.8.FATOR'!T71))</f>
        <v>0</v>
      </c>
      <c r="U71" s="95">
        <f>IF(AND(U$55=$B$56,$C71=$B$56),$D71,IF(AND(U$55&gt;$C71,U$55&lt;=($B71+$C71)),$D71/$B71,0)/IF('A.8.FATOR'!U71=0,1,'A.8.FATOR'!U71))</f>
        <v>0</v>
      </c>
      <c r="V71" s="95">
        <f>IF(AND(V$55=$B$56,$C71=$B$56),$D71,IF(AND(V$55&gt;$C71,V$55&lt;=($B71+$C71)),$D71/$B71,0)/IF('A.8.FATOR'!V71=0,1,'A.8.FATOR'!V71))</f>
        <v>0</v>
      </c>
      <c r="W71" s="95">
        <f>IF(AND(W$55=$B$56,$C71=$B$56),$D71,IF(AND(W$55&gt;$C71,W$55&lt;=($B71+$C71)),$D71/$B71,0)/IF('A.8.FATOR'!W71=0,1,'A.8.FATOR'!W71))</f>
        <v>0</v>
      </c>
      <c r="X71" s="95">
        <f>IF(AND(X$55=$B$56,$C71=$B$56),$D71,IF(AND(X$55&gt;$C71,X$55&lt;=($B71+$C71)),$D71/$B71,0)/IF('A.8.FATOR'!X71=0,1,'A.8.FATOR'!X71))</f>
        <v>0</v>
      </c>
      <c r="Y71" s="84"/>
      <c r="Z71" s="82"/>
    </row>
    <row r="72" spans="2:26" x14ac:dyDescent="0.2">
      <c r="B72" s="499">
        <f t="shared" si="16"/>
        <v>4</v>
      </c>
      <c r="C72" s="113">
        <f t="shared" si="17"/>
        <v>16</v>
      </c>
      <c r="D72" s="96">
        <f t="shared" si="15"/>
        <v>0</v>
      </c>
      <c r="E72" s="95">
        <f>IF(AND(E$55=$B$56,$C72=$B$56),$D72,IF(AND(E$55&gt;$C72,E$55&lt;=($B72+$C72)),$D72/$B72,0)/IF('A.8.FATOR'!E72=0,1,'A.8.FATOR'!E72))</f>
        <v>0</v>
      </c>
      <c r="F72" s="95">
        <f>IF(AND(F$55=$B$56,$C72=$B$56),$D72,IF(AND(F$55&gt;$C72,F$55&lt;=($B72+$C72)),$D72/$B72,0)/IF('A.8.FATOR'!F72=0,1,'A.8.FATOR'!F72))</f>
        <v>0</v>
      </c>
      <c r="G72" s="95">
        <f>IF(AND(G$55=$B$56,$C72=$B$56),$D72,IF(AND(G$55&gt;$C72,G$55&lt;=($B72+$C72)),$D72/$B72,0)/IF('A.8.FATOR'!G72=0,1,'A.8.FATOR'!G72))</f>
        <v>0</v>
      </c>
      <c r="H72" s="95">
        <f>IF(AND(H$55=$B$56,$C72=$B$56),$D72,IF(AND(H$55&gt;$C72,H$55&lt;=($B72+$C72)),$D72/$B72,0)/IF('A.8.FATOR'!H72=0,1,'A.8.FATOR'!H72))</f>
        <v>0</v>
      </c>
      <c r="I72" s="95">
        <f>IF(AND(I$55=$B$56,$C72=$B$56),$D72,IF(AND(I$55&gt;$C72,I$55&lt;=($B72+$C72)),$D72/$B72,0)/IF('A.8.FATOR'!I72=0,1,'A.8.FATOR'!I72))</f>
        <v>0</v>
      </c>
      <c r="J72" s="95">
        <f>IF(AND(J$55=$B$56,$C72=$B$56),$D72,IF(AND(J$55&gt;$C72,J$55&lt;=($B72+$C72)),$D72/$B72,0)/IF('A.8.FATOR'!J72=0,1,'A.8.FATOR'!J72))</f>
        <v>0</v>
      </c>
      <c r="K72" s="95">
        <f>IF(AND(K$55=$B$56,$C72=$B$56),$D72,IF(AND(K$55&gt;$C72,K$55&lt;=($B72+$C72)),$D72/$B72,0)/IF('A.8.FATOR'!K72=0,1,'A.8.FATOR'!K72))</f>
        <v>0</v>
      </c>
      <c r="L72" s="95">
        <f>IF(AND(L$55=$B$56,$C72=$B$56),$D72,IF(AND(L$55&gt;$C72,L$55&lt;=($B72+$C72)),$D72/$B72,0)/IF('A.8.FATOR'!L72=0,1,'A.8.FATOR'!L72))</f>
        <v>0</v>
      </c>
      <c r="M72" s="95">
        <f>IF(AND(M$55=$B$56,$C72=$B$56),$D72,IF(AND(M$55&gt;$C72,M$55&lt;=($B72+$C72)),$D72/$B72,0)/IF('A.8.FATOR'!M72=0,1,'A.8.FATOR'!M72))</f>
        <v>0</v>
      </c>
      <c r="N72" s="95">
        <f>IF(AND(N$55=$B$56,$C72=$B$56),$D72,IF(AND(N$55&gt;$C72,N$55&lt;=($B72+$C72)),$D72/$B72,0)/IF('A.8.FATOR'!N72=0,1,'A.8.FATOR'!N72))</f>
        <v>0</v>
      </c>
      <c r="O72" s="95">
        <f>IF(AND(O$55=$B$56,$C72=$B$56),$D72,IF(AND(O$55&gt;$C72,O$55&lt;=($B72+$C72)),$D72/$B72,0)/IF('A.8.FATOR'!O72=0,1,'A.8.FATOR'!O72))</f>
        <v>0</v>
      </c>
      <c r="P72" s="95">
        <f>IF(AND(P$55=$B$56,$C72=$B$56),$D72,IF(AND(P$55&gt;$C72,P$55&lt;=($B72+$C72)),$D72/$B72,0)/IF('A.8.FATOR'!P72=0,1,'A.8.FATOR'!P72))</f>
        <v>0</v>
      </c>
      <c r="Q72" s="95">
        <f>IF(AND(Q$55=$B$56,$C72=$B$56),$D72,IF(AND(Q$55&gt;$C72,Q$55&lt;=($B72+$C72)),$D72/$B72,0)/IF('A.8.FATOR'!Q72=0,1,'A.8.FATOR'!Q72))</f>
        <v>0</v>
      </c>
      <c r="R72" s="95">
        <f>IF(AND(R$55=$B$56,$C72=$B$56),$D72,IF(AND(R$55&gt;$C72,R$55&lt;=($B72+$C72)),$D72/$B72,0)/IF('A.8.FATOR'!R72=0,1,'A.8.FATOR'!R72))</f>
        <v>0</v>
      </c>
      <c r="S72" s="95">
        <f>IF(AND(S$55=$B$56,$C72=$B$56),$D72,IF(AND(S$55&gt;$C72,S$55&lt;=($B72+$C72)),$D72/$B72,0)/IF('A.8.FATOR'!S72=0,1,'A.8.FATOR'!S72))</f>
        <v>0</v>
      </c>
      <c r="T72" s="95">
        <f>IF(AND(T$55=$B$56,$C72=$B$56),$D72,IF(AND(T$55&gt;$C72,T$55&lt;=($B72+$C72)),$D72/$B72,0)/IF('A.8.FATOR'!T72=0,1,'A.8.FATOR'!T72))</f>
        <v>0</v>
      </c>
      <c r="U72" s="95">
        <f>IF(AND(U$55=$B$56,$C72=$B$56),$D72,IF(AND(U$55&gt;$C72,U$55&lt;=($B72+$C72)),$D72/$B72,0)/IF('A.8.FATOR'!U72=0,1,'A.8.FATOR'!U72))</f>
        <v>0</v>
      </c>
      <c r="V72" s="95">
        <f>IF(AND(V$55=$B$56,$C72=$B$56),$D72,IF(AND(V$55&gt;$C72,V$55&lt;=($B72+$C72)),$D72/$B72,0)/IF('A.8.FATOR'!V72=0,1,'A.8.FATOR'!V72))</f>
        <v>0</v>
      </c>
      <c r="W72" s="95">
        <f>IF(AND(W$55=$B$56,$C72=$B$56),$D72,IF(AND(W$55&gt;$C72,W$55&lt;=($B72+$C72)),$D72/$B72,0)/IF('A.8.FATOR'!W72=0,1,'A.8.FATOR'!W72))</f>
        <v>0</v>
      </c>
      <c r="X72" s="95">
        <f>IF(AND(X$55=$B$56,$C72=$B$56),$D72,IF(AND(X$55&gt;$C72,X$55&lt;=($B72+$C72)),$D72/$B72,0)/IF('A.8.FATOR'!X72=0,1,'A.8.FATOR'!X72))</f>
        <v>0</v>
      </c>
      <c r="Y72" s="84"/>
      <c r="Z72" s="82"/>
    </row>
    <row r="73" spans="2:26" x14ac:dyDescent="0.2">
      <c r="B73" s="499">
        <f t="shared" si="16"/>
        <v>3</v>
      </c>
      <c r="C73" s="113">
        <f t="shared" si="17"/>
        <v>17</v>
      </c>
      <c r="D73" s="96">
        <f t="shared" si="15"/>
        <v>0</v>
      </c>
      <c r="E73" s="95">
        <f>IF(AND(E$55=$B$56,$C73=$B$56),$D73,IF(AND(E$55&gt;$C73,E$55&lt;=($B73+$C73)),$D73/$B73,0)/IF('A.8.FATOR'!E73=0,1,'A.8.FATOR'!E73))</f>
        <v>0</v>
      </c>
      <c r="F73" s="95">
        <f>IF(AND(F$55=$B$56,$C73=$B$56),$D73,IF(AND(F$55&gt;$C73,F$55&lt;=($B73+$C73)),$D73/$B73,0)/IF('A.8.FATOR'!F73=0,1,'A.8.FATOR'!F73))</f>
        <v>0</v>
      </c>
      <c r="G73" s="95">
        <f>IF(AND(G$55=$B$56,$C73=$B$56),$D73,IF(AND(G$55&gt;$C73,G$55&lt;=($B73+$C73)),$D73/$B73,0)/IF('A.8.FATOR'!G73=0,1,'A.8.FATOR'!G73))</f>
        <v>0</v>
      </c>
      <c r="H73" s="95">
        <f>IF(AND(H$55=$B$56,$C73=$B$56),$D73,IF(AND(H$55&gt;$C73,H$55&lt;=($B73+$C73)),$D73/$B73,0)/IF('A.8.FATOR'!H73=0,1,'A.8.FATOR'!H73))</f>
        <v>0</v>
      </c>
      <c r="I73" s="95">
        <f>IF(AND(I$55=$B$56,$C73=$B$56),$D73,IF(AND(I$55&gt;$C73,I$55&lt;=($B73+$C73)),$D73/$B73,0)/IF('A.8.FATOR'!I73=0,1,'A.8.FATOR'!I73))</f>
        <v>0</v>
      </c>
      <c r="J73" s="95">
        <f>IF(AND(J$55=$B$56,$C73=$B$56),$D73,IF(AND(J$55&gt;$C73,J$55&lt;=($B73+$C73)),$D73/$B73,0)/IF('A.8.FATOR'!J73=0,1,'A.8.FATOR'!J73))</f>
        <v>0</v>
      </c>
      <c r="K73" s="95">
        <f>IF(AND(K$55=$B$56,$C73=$B$56),$D73,IF(AND(K$55&gt;$C73,K$55&lt;=($B73+$C73)),$D73/$B73,0)/IF('A.8.FATOR'!K73=0,1,'A.8.FATOR'!K73))</f>
        <v>0</v>
      </c>
      <c r="L73" s="95">
        <f>IF(AND(L$55=$B$56,$C73=$B$56),$D73,IF(AND(L$55&gt;$C73,L$55&lt;=($B73+$C73)),$D73/$B73,0)/IF('A.8.FATOR'!L73=0,1,'A.8.FATOR'!L73))</f>
        <v>0</v>
      </c>
      <c r="M73" s="95">
        <f>IF(AND(M$55=$B$56,$C73=$B$56),$D73,IF(AND(M$55&gt;$C73,M$55&lt;=($B73+$C73)),$D73/$B73,0)/IF('A.8.FATOR'!M73=0,1,'A.8.FATOR'!M73))</f>
        <v>0</v>
      </c>
      <c r="N73" s="95">
        <f>IF(AND(N$55=$B$56,$C73=$B$56),$D73,IF(AND(N$55&gt;$C73,N$55&lt;=($B73+$C73)),$D73/$B73,0)/IF('A.8.FATOR'!N73=0,1,'A.8.FATOR'!N73))</f>
        <v>0</v>
      </c>
      <c r="O73" s="95">
        <f>IF(AND(O$55=$B$56,$C73=$B$56),$D73,IF(AND(O$55&gt;$C73,O$55&lt;=($B73+$C73)),$D73/$B73,0)/IF('A.8.FATOR'!O73=0,1,'A.8.FATOR'!O73))</f>
        <v>0</v>
      </c>
      <c r="P73" s="95">
        <f>IF(AND(P$55=$B$56,$C73=$B$56),$D73,IF(AND(P$55&gt;$C73,P$55&lt;=($B73+$C73)),$D73/$B73,0)/IF('A.8.FATOR'!P73=0,1,'A.8.FATOR'!P73))</f>
        <v>0</v>
      </c>
      <c r="Q73" s="95">
        <f>IF(AND(Q$55=$B$56,$C73=$B$56),$D73,IF(AND(Q$55&gt;$C73,Q$55&lt;=($B73+$C73)),$D73/$B73,0)/IF('A.8.FATOR'!Q73=0,1,'A.8.FATOR'!Q73))</f>
        <v>0</v>
      </c>
      <c r="R73" s="95">
        <f>IF(AND(R$55=$B$56,$C73=$B$56),$D73,IF(AND(R$55&gt;$C73,R$55&lt;=($B73+$C73)),$D73/$B73,0)/IF('A.8.FATOR'!R73=0,1,'A.8.FATOR'!R73))</f>
        <v>0</v>
      </c>
      <c r="S73" s="95">
        <f>IF(AND(S$55=$B$56,$C73=$B$56),$D73,IF(AND(S$55&gt;$C73,S$55&lt;=($B73+$C73)),$D73/$B73,0)/IF('A.8.FATOR'!S73=0,1,'A.8.FATOR'!S73))</f>
        <v>0</v>
      </c>
      <c r="T73" s="95">
        <f>IF(AND(T$55=$B$56,$C73=$B$56),$D73,IF(AND(T$55&gt;$C73,T$55&lt;=($B73+$C73)),$D73/$B73,0)/IF('A.8.FATOR'!T73=0,1,'A.8.FATOR'!T73))</f>
        <v>0</v>
      </c>
      <c r="U73" s="95">
        <f>IF(AND(U$55=$B$56,$C73=$B$56),$D73,IF(AND(U$55&gt;$C73,U$55&lt;=($B73+$C73)),$D73/$B73,0)/IF('A.8.FATOR'!U73=0,1,'A.8.FATOR'!U73))</f>
        <v>0</v>
      </c>
      <c r="V73" s="95">
        <f>IF(AND(V$55=$B$56,$C73=$B$56),$D73,IF(AND(V$55&gt;$C73,V$55&lt;=($B73+$C73)),$D73/$B73,0)/IF('A.8.FATOR'!V73=0,1,'A.8.FATOR'!V73))</f>
        <v>0</v>
      </c>
      <c r="W73" s="95">
        <f>IF(AND(W$55=$B$56,$C73=$B$56),$D73,IF(AND(W$55&gt;$C73,W$55&lt;=($B73+$C73)),$D73/$B73,0)/IF('A.8.FATOR'!W73=0,1,'A.8.FATOR'!W73))</f>
        <v>0</v>
      </c>
      <c r="X73" s="95">
        <f>IF(AND(X$55=$B$56,$C73=$B$56),$D73,IF(AND(X$55&gt;$C73,X$55&lt;=($B73+$C73)),$D73/$B73,0)/IF('A.8.FATOR'!X73=0,1,'A.8.FATOR'!X73))</f>
        <v>0</v>
      </c>
      <c r="Y73" s="84"/>
      <c r="Z73" s="82"/>
    </row>
    <row r="74" spans="2:26" x14ac:dyDescent="0.2">
      <c r="B74" s="499">
        <f t="shared" si="16"/>
        <v>2</v>
      </c>
      <c r="C74" s="113">
        <f t="shared" si="17"/>
        <v>18</v>
      </c>
      <c r="D74" s="96">
        <f t="shared" si="15"/>
        <v>0</v>
      </c>
      <c r="E74" s="95">
        <f>IF(AND(E$55=$B$56,$C74=$B$56),$D74,IF(AND(E$55&gt;$C74,E$55&lt;=($B74+$C74)),$D74/$B74,0)/IF('A.8.FATOR'!E74=0,1,'A.8.FATOR'!E74))</f>
        <v>0</v>
      </c>
      <c r="F74" s="95">
        <f>IF(AND(F$55=$B$56,$C74=$B$56),$D74,IF(AND(F$55&gt;$C74,F$55&lt;=($B74+$C74)),$D74/$B74,0)/IF('A.8.FATOR'!F74=0,1,'A.8.FATOR'!F74))</f>
        <v>0</v>
      </c>
      <c r="G74" s="95">
        <f>IF(AND(G$55=$B$56,$C74=$B$56),$D74,IF(AND(G$55&gt;$C74,G$55&lt;=($B74+$C74)),$D74/$B74,0)/IF('A.8.FATOR'!G74=0,1,'A.8.FATOR'!G74))</f>
        <v>0</v>
      </c>
      <c r="H74" s="95">
        <f>IF(AND(H$55=$B$56,$C74=$B$56),$D74,IF(AND(H$55&gt;$C74,H$55&lt;=($B74+$C74)),$D74/$B74,0)/IF('A.8.FATOR'!H74=0,1,'A.8.FATOR'!H74))</f>
        <v>0</v>
      </c>
      <c r="I74" s="95">
        <f>IF(AND(I$55=$B$56,$C74=$B$56),$D74,IF(AND(I$55&gt;$C74,I$55&lt;=($B74+$C74)),$D74/$B74,0)/IF('A.8.FATOR'!I74=0,1,'A.8.FATOR'!I74))</f>
        <v>0</v>
      </c>
      <c r="J74" s="95">
        <f>IF(AND(J$55=$B$56,$C74=$B$56),$D74,IF(AND(J$55&gt;$C74,J$55&lt;=($B74+$C74)),$D74/$B74,0)/IF('A.8.FATOR'!J74=0,1,'A.8.FATOR'!J74))</f>
        <v>0</v>
      </c>
      <c r="K74" s="95">
        <f>IF(AND(K$55=$B$56,$C74=$B$56),$D74,IF(AND(K$55&gt;$C74,K$55&lt;=($B74+$C74)),$D74/$B74,0)/IF('A.8.FATOR'!K74=0,1,'A.8.FATOR'!K74))</f>
        <v>0</v>
      </c>
      <c r="L74" s="95">
        <f>IF(AND(L$55=$B$56,$C74=$B$56),$D74,IF(AND(L$55&gt;$C74,L$55&lt;=($B74+$C74)),$D74/$B74,0)/IF('A.8.FATOR'!L74=0,1,'A.8.FATOR'!L74))</f>
        <v>0</v>
      </c>
      <c r="M74" s="95">
        <f>IF(AND(M$55=$B$56,$C74=$B$56),$D74,IF(AND(M$55&gt;$C74,M$55&lt;=($B74+$C74)),$D74/$B74,0)/IF('A.8.FATOR'!M74=0,1,'A.8.FATOR'!M74))</f>
        <v>0</v>
      </c>
      <c r="N74" s="95">
        <f>IF(AND(N$55=$B$56,$C74=$B$56),$D74,IF(AND(N$55&gt;$C74,N$55&lt;=($B74+$C74)),$D74/$B74,0)/IF('A.8.FATOR'!N74=0,1,'A.8.FATOR'!N74))</f>
        <v>0</v>
      </c>
      <c r="O74" s="95">
        <f>IF(AND(O$55=$B$56,$C74=$B$56),$D74,IF(AND(O$55&gt;$C74,O$55&lt;=($B74+$C74)),$D74/$B74,0)/IF('A.8.FATOR'!O74=0,1,'A.8.FATOR'!O74))</f>
        <v>0</v>
      </c>
      <c r="P74" s="95">
        <f>IF(AND(P$55=$B$56,$C74=$B$56),$D74,IF(AND(P$55&gt;$C74,P$55&lt;=($B74+$C74)),$D74/$B74,0)/IF('A.8.FATOR'!P74=0,1,'A.8.FATOR'!P74))</f>
        <v>0</v>
      </c>
      <c r="Q74" s="95">
        <f>IF(AND(Q$55=$B$56,$C74=$B$56),$D74,IF(AND(Q$55&gt;$C74,Q$55&lt;=($B74+$C74)),$D74/$B74,0)/IF('A.8.FATOR'!Q74=0,1,'A.8.FATOR'!Q74))</f>
        <v>0</v>
      </c>
      <c r="R74" s="95">
        <f>IF(AND(R$55=$B$56,$C74=$B$56),$D74,IF(AND(R$55&gt;$C74,R$55&lt;=($B74+$C74)),$D74/$B74,0)/IF('A.8.FATOR'!R74=0,1,'A.8.FATOR'!R74))</f>
        <v>0</v>
      </c>
      <c r="S74" s="95">
        <f>IF(AND(S$55=$B$56,$C74=$B$56),$D74,IF(AND(S$55&gt;$C74,S$55&lt;=($B74+$C74)),$D74/$B74,0)/IF('A.8.FATOR'!S74=0,1,'A.8.FATOR'!S74))</f>
        <v>0</v>
      </c>
      <c r="T74" s="95">
        <f>IF(AND(T$55=$B$56,$C74=$B$56),$D74,IF(AND(T$55&gt;$C74,T$55&lt;=($B74+$C74)),$D74/$B74,0)/IF('A.8.FATOR'!T74=0,1,'A.8.FATOR'!T74))</f>
        <v>0</v>
      </c>
      <c r="U74" s="95">
        <f>IF(AND(U$55=$B$56,$C74=$B$56),$D74,IF(AND(U$55&gt;$C74,U$55&lt;=($B74+$C74)),$D74/$B74,0)/IF('A.8.FATOR'!U74=0,1,'A.8.FATOR'!U74))</f>
        <v>0</v>
      </c>
      <c r="V74" s="95">
        <f>IF(AND(V$55=$B$56,$C74=$B$56),$D74,IF(AND(V$55&gt;$C74,V$55&lt;=($B74+$C74)),$D74/$B74,0)/IF('A.8.FATOR'!V74=0,1,'A.8.FATOR'!V74))</f>
        <v>0</v>
      </c>
      <c r="W74" s="95">
        <f>IF(AND(W$55=$B$56,$C74=$B$56),$D74,IF(AND(W$55&gt;$C74,W$55&lt;=($B74+$C74)),$D74/$B74,0)/IF('A.8.FATOR'!W74=0,1,'A.8.FATOR'!W74))</f>
        <v>0</v>
      </c>
      <c r="X74" s="95">
        <f>IF(AND(X$55=$B$56,$C74=$B$56),$D74,IF(AND(X$55&gt;$C74,X$55&lt;=($B74+$C74)),$D74/$B74,0)/IF('A.8.FATOR'!X74=0,1,'A.8.FATOR'!X74))</f>
        <v>0</v>
      </c>
      <c r="Y74" s="84"/>
      <c r="Z74" s="82"/>
    </row>
    <row r="75" spans="2:26" x14ac:dyDescent="0.2">
      <c r="B75" s="499">
        <f t="shared" si="16"/>
        <v>1</v>
      </c>
      <c r="C75" s="113">
        <f t="shared" si="17"/>
        <v>19</v>
      </c>
      <c r="D75" s="96">
        <f t="shared" si="15"/>
        <v>0</v>
      </c>
      <c r="E75" s="95">
        <f>IF(AND(E$55=$B$56,$C75=$B$56),$D75,IF(AND(E$55&gt;$C75,E$55&lt;=($B75+$C75)),$D75/$B75,0)/IF('A.8.FATOR'!E75=0,1,'A.8.FATOR'!E75))</f>
        <v>0</v>
      </c>
      <c r="F75" s="95">
        <f>IF(AND(F$55=$B$56,$C75=$B$56),$D75,IF(AND(F$55&gt;$C75,F$55&lt;=($B75+$C75)),$D75/$B75,0)/IF('A.8.FATOR'!F75=0,1,'A.8.FATOR'!F75))</f>
        <v>0</v>
      </c>
      <c r="G75" s="95">
        <f>IF(AND(G$55=$B$56,$C75=$B$56),$D75,IF(AND(G$55&gt;$C75,G$55&lt;=($B75+$C75)),$D75/$B75,0)/IF('A.8.FATOR'!G75=0,1,'A.8.FATOR'!G75))</f>
        <v>0</v>
      </c>
      <c r="H75" s="95">
        <f>IF(AND(H$55=$B$56,$C75=$B$56),$D75,IF(AND(H$55&gt;$C75,H$55&lt;=($B75+$C75)),$D75/$B75,0)/IF('A.8.FATOR'!H75=0,1,'A.8.FATOR'!H75))</f>
        <v>0</v>
      </c>
      <c r="I75" s="95">
        <f>IF(AND(I$55=$B$56,$C75=$B$56),$D75,IF(AND(I$55&gt;$C75,I$55&lt;=($B75+$C75)),$D75/$B75,0)/IF('A.8.FATOR'!I75=0,1,'A.8.FATOR'!I75))</f>
        <v>0</v>
      </c>
      <c r="J75" s="95">
        <f>IF(AND(J$55=$B$56,$C75=$B$56),$D75,IF(AND(J$55&gt;$C75,J$55&lt;=($B75+$C75)),$D75/$B75,0)/IF('A.8.FATOR'!J75=0,1,'A.8.FATOR'!J75))</f>
        <v>0</v>
      </c>
      <c r="K75" s="95">
        <f>IF(AND(K$55=$B$56,$C75=$B$56),$D75,IF(AND(K$55&gt;$C75,K$55&lt;=($B75+$C75)),$D75/$B75,0)/IF('A.8.FATOR'!K75=0,1,'A.8.FATOR'!K75))</f>
        <v>0</v>
      </c>
      <c r="L75" s="95">
        <f>IF(AND(L$55=$B$56,$C75=$B$56),$D75,IF(AND(L$55&gt;$C75,L$55&lt;=($B75+$C75)),$D75/$B75,0)/IF('A.8.FATOR'!L75=0,1,'A.8.FATOR'!L75))</f>
        <v>0</v>
      </c>
      <c r="M75" s="95">
        <f>IF(AND(M$55=$B$56,$C75=$B$56),$D75,IF(AND(M$55&gt;$C75,M$55&lt;=($B75+$C75)),$D75/$B75,0)/IF('A.8.FATOR'!M75=0,1,'A.8.FATOR'!M75))</f>
        <v>0</v>
      </c>
      <c r="N75" s="95">
        <f>IF(AND(N$55=$B$56,$C75=$B$56),$D75,IF(AND(N$55&gt;$C75,N$55&lt;=($B75+$C75)),$D75/$B75,0)/IF('A.8.FATOR'!N75=0,1,'A.8.FATOR'!N75))</f>
        <v>0</v>
      </c>
      <c r="O75" s="95">
        <f>IF(AND(O$55=$B$56,$C75=$B$56),$D75,IF(AND(O$55&gt;$C75,O$55&lt;=($B75+$C75)),$D75/$B75,0)/IF('A.8.FATOR'!O75=0,1,'A.8.FATOR'!O75))</f>
        <v>0</v>
      </c>
      <c r="P75" s="95">
        <f>IF(AND(P$55=$B$56,$C75=$B$56),$D75,IF(AND(P$55&gt;$C75,P$55&lt;=($B75+$C75)),$D75/$B75,0)/IF('A.8.FATOR'!P75=0,1,'A.8.FATOR'!P75))</f>
        <v>0</v>
      </c>
      <c r="Q75" s="95">
        <f>IF(AND(Q$55=$B$56,$C75=$B$56),$D75,IF(AND(Q$55&gt;$C75,Q$55&lt;=($B75+$C75)),$D75/$B75,0)/IF('A.8.FATOR'!Q75=0,1,'A.8.FATOR'!Q75))</f>
        <v>0</v>
      </c>
      <c r="R75" s="95">
        <f>IF(AND(R$55=$B$56,$C75=$B$56),$D75,IF(AND(R$55&gt;$C75,R$55&lt;=($B75+$C75)),$D75/$B75,0)/IF('A.8.FATOR'!R75=0,1,'A.8.FATOR'!R75))</f>
        <v>0</v>
      </c>
      <c r="S75" s="95">
        <f>IF(AND(S$55=$B$56,$C75=$B$56),$D75,IF(AND(S$55&gt;$C75,S$55&lt;=($B75+$C75)),$D75/$B75,0)/IF('A.8.FATOR'!S75=0,1,'A.8.FATOR'!S75))</f>
        <v>0</v>
      </c>
      <c r="T75" s="95">
        <f>IF(AND(T$55=$B$56,$C75=$B$56),$D75,IF(AND(T$55&gt;$C75,T$55&lt;=($B75+$C75)),$D75/$B75,0)/IF('A.8.FATOR'!T75=0,1,'A.8.FATOR'!T75))</f>
        <v>0</v>
      </c>
      <c r="U75" s="95">
        <f>IF(AND(U$55=$B$56,$C75=$B$56),$D75,IF(AND(U$55&gt;$C75,U$55&lt;=($B75+$C75)),$D75/$B75,0)/IF('A.8.FATOR'!U75=0,1,'A.8.FATOR'!U75))</f>
        <v>0</v>
      </c>
      <c r="V75" s="95">
        <f>IF(AND(V$55=$B$56,$C75=$B$56),$D75,IF(AND(V$55&gt;$C75,V$55&lt;=($B75+$C75)),$D75/$B75,0)/IF('A.8.FATOR'!V75=0,1,'A.8.FATOR'!V75))</f>
        <v>0</v>
      </c>
      <c r="W75" s="95">
        <f>IF(AND(W$55=$B$56,$C75=$B$56),$D75,IF(AND(W$55&gt;$C75,W$55&lt;=($B75+$C75)),$D75/$B75,0)/IF('A.8.FATOR'!W75=0,1,'A.8.FATOR'!W75))</f>
        <v>0</v>
      </c>
      <c r="X75" s="95">
        <f>IF(AND(X$55=$B$56,$C75=$B$56),$D75,IF(AND(X$55&gt;$C75,X$55&lt;=($B75+$C75)),$D75/$B75,0)/IF('A.8.FATOR'!X75=0,1,'A.8.FATOR'!X75))</f>
        <v>0</v>
      </c>
      <c r="Y75" s="84"/>
      <c r="Z75" s="82"/>
    </row>
    <row r="76" spans="2:26" x14ac:dyDescent="0.2">
      <c r="B76" s="499">
        <f t="shared" si="16"/>
        <v>0</v>
      </c>
      <c r="C76" s="113">
        <f t="shared" si="17"/>
        <v>20</v>
      </c>
      <c r="D76" s="96">
        <f t="shared" si="15"/>
        <v>0</v>
      </c>
      <c r="E76" s="95">
        <f>IF(AND(E$55=$B$56,$C76=$B$56),$D76,IF(AND(E$55&gt;$C76,E$55&lt;=($B76+$C76)),$D76/$B76,0)/IF('A.8.FATOR'!E76=0,1,'A.8.FATOR'!E76))</f>
        <v>0</v>
      </c>
      <c r="F76" s="95">
        <f>IF(AND(F$55=$B$56,$C76=$B$56),$D76,IF(AND(F$55&gt;$C76,F$55&lt;=($B76+$C76)),$D76/$B76,0)/IF('A.8.FATOR'!F76=0,1,'A.8.FATOR'!F76))</f>
        <v>0</v>
      </c>
      <c r="G76" s="95">
        <f>IF(AND(G$55=$B$56,$C76=$B$56),$D76,IF(AND(G$55&gt;$C76,G$55&lt;=($B76+$C76)),$D76/$B76,0)/IF('A.8.FATOR'!G76=0,1,'A.8.FATOR'!G76))</f>
        <v>0</v>
      </c>
      <c r="H76" s="95">
        <f>IF(AND(H$55=$B$56,$C76=$B$56),$D76,IF(AND(H$55&gt;$C76,H$55&lt;=($B76+$C76)),$D76/$B76,0)/IF('A.8.FATOR'!H76=0,1,'A.8.FATOR'!H76))</f>
        <v>0</v>
      </c>
      <c r="I76" s="95">
        <f>IF(AND(I$55=$B$56,$C76=$B$56),$D76,IF(AND(I$55&gt;$C76,I$55&lt;=($B76+$C76)),$D76/$B76,0)/IF('A.8.FATOR'!I76=0,1,'A.8.FATOR'!I76))</f>
        <v>0</v>
      </c>
      <c r="J76" s="95">
        <f>IF(AND(J$55=$B$56,$C76=$B$56),$D76,IF(AND(J$55&gt;$C76,J$55&lt;=($B76+$C76)),$D76/$B76,0)/IF('A.8.FATOR'!J76=0,1,'A.8.FATOR'!J76))</f>
        <v>0</v>
      </c>
      <c r="K76" s="95">
        <f>IF(AND(K$55=$B$56,$C76=$B$56),$D76,IF(AND(K$55&gt;$C76,K$55&lt;=($B76+$C76)),$D76/$B76,0)/IF('A.8.FATOR'!K76=0,1,'A.8.FATOR'!K76))</f>
        <v>0</v>
      </c>
      <c r="L76" s="95">
        <f>IF(AND(L$55=$B$56,$C76=$B$56),$D76,IF(AND(L$55&gt;$C76,L$55&lt;=($B76+$C76)),$D76/$B76,0)/IF('A.8.FATOR'!L76=0,1,'A.8.FATOR'!L76))</f>
        <v>0</v>
      </c>
      <c r="M76" s="95">
        <f>IF(AND(M$55=$B$56,$C76=$B$56),$D76,IF(AND(M$55&gt;$C76,M$55&lt;=($B76+$C76)),$D76/$B76,0)/IF('A.8.FATOR'!M76=0,1,'A.8.FATOR'!M76))</f>
        <v>0</v>
      </c>
      <c r="N76" s="95">
        <f>IF(AND(N$55=$B$56,$C76=$B$56),$D76,IF(AND(N$55&gt;$C76,N$55&lt;=($B76+$C76)),$D76/$B76,0)/IF('A.8.FATOR'!N76=0,1,'A.8.FATOR'!N76))</f>
        <v>0</v>
      </c>
      <c r="O76" s="95">
        <f>IF(AND(O$55=$B$56,$C76=$B$56),$D76,IF(AND(O$55&gt;$C76,O$55&lt;=($B76+$C76)),$D76/$B76,0)/IF('A.8.FATOR'!O76=0,1,'A.8.FATOR'!O76))</f>
        <v>0</v>
      </c>
      <c r="P76" s="95">
        <f>IF(AND(P$55=$B$56,$C76=$B$56),$D76,IF(AND(P$55&gt;$C76,P$55&lt;=($B76+$C76)),$D76/$B76,0)/IF('A.8.FATOR'!P76=0,1,'A.8.FATOR'!P76))</f>
        <v>0</v>
      </c>
      <c r="Q76" s="95">
        <f>IF(AND(Q$55=$B$56,$C76=$B$56),$D76,IF(AND(Q$55&gt;$C76,Q$55&lt;=($B76+$C76)),$D76/$B76,0)/IF('A.8.FATOR'!Q76=0,1,'A.8.FATOR'!Q76))</f>
        <v>0</v>
      </c>
      <c r="R76" s="95">
        <f>IF(AND(R$55=$B$56,$C76=$B$56),$D76,IF(AND(R$55&gt;$C76,R$55&lt;=($B76+$C76)),$D76/$B76,0)/IF('A.8.FATOR'!R76=0,1,'A.8.FATOR'!R76))</f>
        <v>0</v>
      </c>
      <c r="S76" s="95">
        <f>IF(AND(S$55=$B$56,$C76=$B$56),$D76,IF(AND(S$55&gt;$C76,S$55&lt;=($B76+$C76)),$D76/$B76,0)/IF('A.8.FATOR'!S76=0,1,'A.8.FATOR'!S76))</f>
        <v>0</v>
      </c>
      <c r="T76" s="95">
        <f>IF(AND(T$55=$B$56,$C76=$B$56),$D76,IF(AND(T$55&gt;$C76,T$55&lt;=($B76+$C76)),$D76/$B76,0)/IF('A.8.FATOR'!T76=0,1,'A.8.FATOR'!T76))</f>
        <v>0</v>
      </c>
      <c r="U76" s="95">
        <f>IF(AND(U$55=$B$56,$C76=$B$56),$D76,IF(AND(U$55&gt;$C76,U$55&lt;=($B76+$C76)),$D76/$B76,0)/IF('A.8.FATOR'!U76=0,1,'A.8.FATOR'!U76))</f>
        <v>0</v>
      </c>
      <c r="V76" s="95">
        <f>IF(AND(V$55=$B$56,$C76=$B$56),$D76,IF(AND(V$55&gt;$C76,V$55&lt;=($B76+$C76)),$D76/$B76,0)/IF('A.8.FATOR'!V76=0,1,'A.8.FATOR'!V76))</f>
        <v>0</v>
      </c>
      <c r="W76" s="95">
        <f>IF(AND(W$55=$B$56,$C76=$B$56),$D76,IF(AND(W$55&gt;$C76,W$55&lt;=($B76+$C76)),$D76/$B76,0)/IF('A.8.FATOR'!W76=0,1,'A.8.FATOR'!W76))</f>
        <v>0</v>
      </c>
      <c r="X76" s="95">
        <f>IF(AND(X$55=$B$56,$C76=$B$56),$D76,IF(AND(X$55&gt;$C76,X$55&lt;=($B76+$C76)),$D76/$B76,0)/IF('A.8.FATOR'!X76=0,1,'A.8.FATOR'!X76))</f>
        <v>0</v>
      </c>
      <c r="Y76" s="84"/>
      <c r="Z76" s="82"/>
    </row>
    <row r="77" spans="2:26" x14ac:dyDescent="0.2">
      <c r="C77" s="81" t="str">
        <f>"Total Depreciação - "&amp;B55</f>
        <v>Total Depreciação - Imobilizado/ Intangível - 10 anos</v>
      </c>
      <c r="D77" s="84">
        <f t="shared" ref="D77:X77" si="18">SUM(D57:D76)</f>
        <v>0</v>
      </c>
      <c r="E77" s="84">
        <f t="shared" si="18"/>
        <v>0</v>
      </c>
      <c r="F77" s="84">
        <f t="shared" si="18"/>
        <v>0</v>
      </c>
      <c r="G77" s="84">
        <f t="shared" si="18"/>
        <v>0</v>
      </c>
      <c r="H77" s="84">
        <f t="shared" si="18"/>
        <v>0</v>
      </c>
      <c r="I77" s="84">
        <f t="shared" si="18"/>
        <v>0</v>
      </c>
      <c r="J77" s="84">
        <f t="shared" si="18"/>
        <v>0</v>
      </c>
      <c r="K77" s="84">
        <f t="shared" si="18"/>
        <v>0</v>
      </c>
      <c r="L77" s="84">
        <f t="shared" si="18"/>
        <v>0</v>
      </c>
      <c r="M77" s="84">
        <f t="shared" si="18"/>
        <v>0</v>
      </c>
      <c r="N77" s="84">
        <f t="shared" si="18"/>
        <v>0</v>
      </c>
      <c r="O77" s="84">
        <f t="shared" si="18"/>
        <v>0</v>
      </c>
      <c r="P77" s="84">
        <f t="shared" si="18"/>
        <v>0</v>
      </c>
      <c r="Q77" s="84">
        <f t="shared" si="18"/>
        <v>0</v>
      </c>
      <c r="R77" s="84">
        <f t="shared" si="18"/>
        <v>0</v>
      </c>
      <c r="S77" s="84">
        <f t="shared" si="18"/>
        <v>0</v>
      </c>
      <c r="T77" s="84">
        <f t="shared" si="18"/>
        <v>0</v>
      </c>
      <c r="U77" s="84">
        <f t="shared" si="18"/>
        <v>0</v>
      </c>
      <c r="V77" s="84">
        <f t="shared" si="18"/>
        <v>0</v>
      </c>
      <c r="W77" s="84">
        <f t="shared" si="18"/>
        <v>0</v>
      </c>
      <c r="X77" s="84">
        <f t="shared" si="18"/>
        <v>0</v>
      </c>
      <c r="Y77" s="84"/>
      <c r="Z77" s="82"/>
    </row>
    <row r="80" spans="2:26" x14ac:dyDescent="0.2">
      <c r="B80" s="91" t="str">
        <f>B$10</f>
        <v>Imobilizado/ Intangível - 15 anos</v>
      </c>
      <c r="C80" s="92">
        <f>$C$10</f>
        <v>15</v>
      </c>
      <c r="D80" s="98"/>
      <c r="E80" s="93">
        <f>E$7</f>
        <v>1</v>
      </c>
      <c r="F80" s="93">
        <f t="shared" ref="F80:X80" si="19">F$7</f>
        <v>2</v>
      </c>
      <c r="G80" s="93">
        <f t="shared" si="19"/>
        <v>3</v>
      </c>
      <c r="H80" s="93">
        <f t="shared" si="19"/>
        <v>4</v>
      </c>
      <c r="I80" s="93">
        <f t="shared" si="19"/>
        <v>5</v>
      </c>
      <c r="J80" s="93">
        <f t="shared" si="19"/>
        <v>6</v>
      </c>
      <c r="K80" s="93">
        <f t="shared" si="19"/>
        <v>7</v>
      </c>
      <c r="L80" s="93">
        <f t="shared" si="19"/>
        <v>8</v>
      </c>
      <c r="M80" s="93">
        <f t="shared" si="19"/>
        <v>9</v>
      </c>
      <c r="N80" s="93">
        <f t="shared" si="19"/>
        <v>10</v>
      </c>
      <c r="O80" s="93">
        <f t="shared" si="19"/>
        <v>11</v>
      </c>
      <c r="P80" s="93">
        <f t="shared" si="19"/>
        <v>12</v>
      </c>
      <c r="Q80" s="93">
        <f t="shared" si="19"/>
        <v>13</v>
      </c>
      <c r="R80" s="93">
        <f t="shared" si="19"/>
        <v>14</v>
      </c>
      <c r="S80" s="93">
        <f t="shared" si="19"/>
        <v>15</v>
      </c>
      <c r="T80" s="93">
        <f t="shared" si="19"/>
        <v>16</v>
      </c>
      <c r="U80" s="93">
        <f t="shared" si="19"/>
        <v>17</v>
      </c>
      <c r="V80" s="93">
        <f t="shared" si="19"/>
        <v>18</v>
      </c>
      <c r="W80" s="93">
        <f t="shared" si="19"/>
        <v>19</v>
      </c>
      <c r="X80" s="93">
        <f t="shared" si="19"/>
        <v>20</v>
      </c>
    </row>
    <row r="81" spans="2:26" x14ac:dyDescent="0.2">
      <c r="B81" s="499">
        <v>20</v>
      </c>
      <c r="C81" s="113"/>
      <c r="D81" s="99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2:26" x14ac:dyDescent="0.2">
      <c r="B82" s="499">
        <f>MIN(C$80,MAX((B$81-C81-1),0))</f>
        <v>15</v>
      </c>
      <c r="C82" s="113">
        <f>$E$7</f>
        <v>1</v>
      </c>
      <c r="D82" s="96">
        <f t="shared" ref="D82:D101" si="20">SUMIF($E$7:$X$7,$C82,$E$10:$X$10)</f>
        <v>0</v>
      </c>
      <c r="E82" s="95">
        <f>IF(AND(E$80=$B$81,$C82=$B$81),$D82,IF(AND(E$80&gt;$C82,E$80&lt;=($B82+$C82)),$D82/$B82,0)/IF('A.8.FATOR'!E82=0,1,'A.8.FATOR'!E82))</f>
        <v>0</v>
      </c>
      <c r="F82" s="95">
        <f>IF(AND(F$80=$B$81,$C82=$B$81),$D82,IF(AND(F$80&gt;$C82,F$80&lt;=($B82+$C82)),$D82/$B82,0)/IF('A.8.FATOR'!F82=0,1,'A.8.FATOR'!F82))</f>
        <v>0</v>
      </c>
      <c r="G82" s="95">
        <f>IF(AND(G$80=$B$81,$C82=$B$81),$D82,IF(AND(G$80&gt;$C82,G$80&lt;=($B82+$C82)),$D82/$B82,0)/IF('A.8.FATOR'!G82=0,1,'A.8.FATOR'!G82))</f>
        <v>0</v>
      </c>
      <c r="H82" s="95">
        <f>IF(AND(H$80=$B$81,$C82=$B$81),$D82,IF(AND(H$80&gt;$C82,H$80&lt;=($B82+$C82)),$D82/$B82,0)/IF('A.8.FATOR'!H82=0,1,'A.8.FATOR'!H82))</f>
        <v>0</v>
      </c>
      <c r="I82" s="95">
        <f>IF(AND(I$80=$B$81,$C82=$B$81),$D82,IF(AND(I$80&gt;$C82,I$80&lt;=($B82+$C82)),$D82/$B82,0)/IF('A.8.FATOR'!I82=0,1,'A.8.FATOR'!I82))</f>
        <v>0</v>
      </c>
      <c r="J82" s="95">
        <f>IF(AND(J$80=$B$81,$C82=$B$81),$D82,IF(AND(J$80&gt;$C82,J$80&lt;=($B82+$C82)),$D82/$B82,0)/IF('A.8.FATOR'!J82=0,1,'A.8.FATOR'!J82))</f>
        <v>0</v>
      </c>
      <c r="K82" s="95">
        <f>IF(AND(K$80=$B$81,$C82=$B$81),$D82,IF(AND(K$80&gt;$C82,K$80&lt;=($B82+$C82)),$D82/$B82,0)/IF('A.8.FATOR'!K82=0,1,'A.8.FATOR'!K82))</f>
        <v>0</v>
      </c>
      <c r="L82" s="95">
        <f>IF(AND(L$80=$B$81,$C82=$B$81),$D82,IF(AND(L$80&gt;$C82,L$80&lt;=($B82+$C82)),$D82/$B82,0)/IF('A.8.FATOR'!L82=0,1,'A.8.FATOR'!L82))</f>
        <v>0</v>
      </c>
      <c r="M82" s="95">
        <f>IF(AND(M$80=$B$81,$C82=$B$81),$D82,IF(AND(M$80&gt;$C82,M$80&lt;=($B82+$C82)),$D82/$B82,0)/IF('A.8.FATOR'!M82=0,1,'A.8.FATOR'!M82))</f>
        <v>0</v>
      </c>
      <c r="N82" s="95">
        <f>IF(AND(N$80=$B$81,$C82=$B$81),$D82,IF(AND(N$80&gt;$C82,N$80&lt;=($B82+$C82)),$D82/$B82,0)/IF('A.8.FATOR'!N82=0,1,'A.8.FATOR'!N82))</f>
        <v>0</v>
      </c>
      <c r="O82" s="95">
        <f>IF(AND(O$80=$B$81,$C82=$B$81),$D82,IF(AND(O$80&gt;$C82,O$80&lt;=($B82+$C82)),$D82/$B82,0)/IF('A.8.FATOR'!O82=0,1,'A.8.FATOR'!O82))</f>
        <v>0</v>
      </c>
      <c r="P82" s="95">
        <f>IF(AND(P$80=$B$81,$C82=$B$81),$D82,IF(AND(P$80&gt;$C82,P$80&lt;=($B82+$C82)),$D82/$B82,0)/IF('A.8.FATOR'!P82=0,1,'A.8.FATOR'!P82))</f>
        <v>0</v>
      </c>
      <c r="Q82" s="95">
        <f>IF(AND(Q$80=$B$81,$C82=$B$81),$D82,IF(AND(Q$80&gt;$C82,Q$80&lt;=($B82+$C82)),$D82/$B82,0)/IF('A.8.FATOR'!Q82=0,1,'A.8.FATOR'!Q82))</f>
        <v>0</v>
      </c>
      <c r="R82" s="95">
        <f>IF(AND(R$80=$B$81,$C82=$B$81),$D82,IF(AND(R$80&gt;$C82,R$80&lt;=($B82+$C82)),$D82/$B82,0)/IF('A.8.FATOR'!R82=0,1,'A.8.FATOR'!R82))</f>
        <v>0</v>
      </c>
      <c r="S82" s="95">
        <f>IF(AND(S$80=$B$81,$C82=$B$81),$D82,IF(AND(S$80&gt;$C82,S$80&lt;=($B82+$C82)),$D82/$B82,0)/IF('A.8.FATOR'!S82=0,1,'A.8.FATOR'!S82))</f>
        <v>0</v>
      </c>
      <c r="T82" s="95">
        <f>IF(AND(T$80=$B$81,$C82=$B$81),$D82,IF(AND(T$80&gt;$C82,T$80&lt;=($B82+$C82)),$D82/$B82,0)/IF('A.8.FATOR'!T82=0,1,'A.8.FATOR'!T82))</f>
        <v>0</v>
      </c>
      <c r="U82" s="95">
        <f>IF(AND(U$80=$B$81,$C82=$B$81),$D82,IF(AND(U$80&gt;$C82,U$80&lt;=($B82+$C82)),$D82/$B82,0)/IF('A.8.FATOR'!U82=0,1,'A.8.FATOR'!U82))</f>
        <v>0</v>
      </c>
      <c r="V82" s="95">
        <f>IF(AND(V$80=$B$81,$C82=$B$81),$D82,IF(AND(V$80&gt;$C82,V$80&lt;=($B82+$C82)),$D82/$B82,0)/IF('A.8.FATOR'!V82=0,1,'A.8.FATOR'!V82))</f>
        <v>0</v>
      </c>
      <c r="W82" s="95">
        <f>IF(AND(W$80=$B$81,$C82=$B$81),$D82,IF(AND(W$80&gt;$C82,W$80&lt;=($B82+$C82)),$D82/$B82,0)/IF('A.8.FATOR'!W82=0,1,'A.8.FATOR'!W82))</f>
        <v>0</v>
      </c>
      <c r="X82" s="95">
        <f>IF(AND(X$80=$B$81,$C82=$B$81),$D82,IF(AND(X$80&gt;$C82,X$80&lt;=($B82+$C82)),$D82/$B82,0)/IF('A.8.FATOR'!X82=0,1,'A.8.FATOR'!X82))</f>
        <v>0</v>
      </c>
      <c r="Y82" s="84"/>
      <c r="Z82" s="82"/>
    </row>
    <row r="83" spans="2:26" x14ac:dyDescent="0.2">
      <c r="B83" s="499">
        <f t="shared" ref="B83:B101" si="21">MIN(C$80,MAX((B$81-C82-1),0))</f>
        <v>15</v>
      </c>
      <c r="C83" s="113">
        <f>C82+1</f>
        <v>2</v>
      </c>
      <c r="D83" s="96">
        <f t="shared" si="20"/>
        <v>0</v>
      </c>
      <c r="E83" s="95">
        <f>IF(AND(E$80=$B$81,$C83=$B$81),$D83,IF(AND(E$80&gt;$C83,E$80&lt;=($B83+$C83)),$D83/$B83,0)/IF('A.8.FATOR'!E83=0,1,'A.8.FATOR'!E83))</f>
        <v>0</v>
      </c>
      <c r="F83" s="95">
        <f>IF(AND(F$80=$B$81,$C83=$B$81),$D83,IF(AND(F$80&gt;$C83,F$80&lt;=($B83+$C83)),$D83/$B83,0)/IF('A.8.FATOR'!F83=0,1,'A.8.FATOR'!F83))</f>
        <v>0</v>
      </c>
      <c r="G83" s="95">
        <f>IF(AND(G$80=$B$81,$C83=$B$81),$D83,IF(AND(G$80&gt;$C83,G$80&lt;=($B83+$C83)),$D83/$B83,0)/IF('A.8.FATOR'!G83=0,1,'A.8.FATOR'!G83))</f>
        <v>0</v>
      </c>
      <c r="H83" s="95">
        <f>IF(AND(H$80=$B$81,$C83=$B$81),$D83,IF(AND(H$80&gt;$C83,H$80&lt;=($B83+$C83)),$D83/$B83,0)/IF('A.8.FATOR'!H83=0,1,'A.8.FATOR'!H83))</f>
        <v>0</v>
      </c>
      <c r="I83" s="95">
        <f>IF(AND(I$80=$B$81,$C83=$B$81),$D83,IF(AND(I$80&gt;$C83,I$80&lt;=($B83+$C83)),$D83/$B83,0)/IF('A.8.FATOR'!I83=0,1,'A.8.FATOR'!I83))</f>
        <v>0</v>
      </c>
      <c r="J83" s="95">
        <f>IF(AND(J$80=$B$81,$C83=$B$81),$D83,IF(AND(J$80&gt;$C83,J$80&lt;=($B83+$C83)),$D83/$B83,0)/IF('A.8.FATOR'!J83=0,1,'A.8.FATOR'!J83))</f>
        <v>0</v>
      </c>
      <c r="K83" s="95">
        <f>IF(AND(K$80=$B$81,$C83=$B$81),$D83,IF(AND(K$80&gt;$C83,K$80&lt;=($B83+$C83)),$D83/$B83,0)/IF('A.8.FATOR'!K83=0,1,'A.8.FATOR'!K83))</f>
        <v>0</v>
      </c>
      <c r="L83" s="95">
        <f>IF(AND(L$80=$B$81,$C83=$B$81),$D83,IF(AND(L$80&gt;$C83,L$80&lt;=($B83+$C83)),$D83/$B83,0)/IF('A.8.FATOR'!L83=0,1,'A.8.FATOR'!L83))</f>
        <v>0</v>
      </c>
      <c r="M83" s="95">
        <f>IF(AND(M$80=$B$81,$C83=$B$81),$D83,IF(AND(M$80&gt;$C83,M$80&lt;=($B83+$C83)),$D83/$B83,0)/IF('A.8.FATOR'!M83=0,1,'A.8.FATOR'!M83))</f>
        <v>0</v>
      </c>
      <c r="N83" s="95">
        <f>IF(AND(N$80=$B$81,$C83=$B$81),$D83,IF(AND(N$80&gt;$C83,N$80&lt;=($B83+$C83)),$D83/$B83,0)/IF('A.8.FATOR'!N83=0,1,'A.8.FATOR'!N83))</f>
        <v>0</v>
      </c>
      <c r="O83" s="95">
        <f>IF(AND(O$80=$B$81,$C83=$B$81),$D83,IF(AND(O$80&gt;$C83,O$80&lt;=($B83+$C83)),$D83/$B83,0)/IF('A.8.FATOR'!O83=0,1,'A.8.FATOR'!O83))</f>
        <v>0</v>
      </c>
      <c r="P83" s="95">
        <f>IF(AND(P$80=$B$81,$C83=$B$81),$D83,IF(AND(P$80&gt;$C83,P$80&lt;=($B83+$C83)),$D83/$B83,0)/IF('A.8.FATOR'!P83=0,1,'A.8.FATOR'!P83))</f>
        <v>0</v>
      </c>
      <c r="Q83" s="95">
        <f>IF(AND(Q$80=$B$81,$C83=$B$81),$D83,IF(AND(Q$80&gt;$C83,Q$80&lt;=($B83+$C83)),$D83/$B83,0)/IF('A.8.FATOR'!Q83=0,1,'A.8.FATOR'!Q83))</f>
        <v>0</v>
      </c>
      <c r="R83" s="95">
        <f>IF(AND(R$80=$B$81,$C83=$B$81),$D83,IF(AND(R$80&gt;$C83,R$80&lt;=($B83+$C83)),$D83/$B83,0)/IF('A.8.FATOR'!R83=0,1,'A.8.FATOR'!R83))</f>
        <v>0</v>
      </c>
      <c r="S83" s="95">
        <f>IF(AND(S$80=$B$81,$C83=$B$81),$D83,IF(AND(S$80&gt;$C83,S$80&lt;=($B83+$C83)),$D83/$B83,0)/IF('A.8.FATOR'!S83=0,1,'A.8.FATOR'!S83))</f>
        <v>0</v>
      </c>
      <c r="T83" s="95">
        <f>IF(AND(T$80=$B$81,$C83=$B$81),$D83,IF(AND(T$80&gt;$C83,T$80&lt;=($B83+$C83)),$D83/$B83,0)/IF('A.8.FATOR'!T83=0,1,'A.8.FATOR'!T83))</f>
        <v>0</v>
      </c>
      <c r="U83" s="95">
        <f>IF(AND(U$80=$B$81,$C83=$B$81),$D83,IF(AND(U$80&gt;$C83,U$80&lt;=($B83+$C83)),$D83/$B83,0)/IF('A.8.FATOR'!U83=0,1,'A.8.FATOR'!U83))</f>
        <v>0</v>
      </c>
      <c r="V83" s="95">
        <f>IF(AND(V$80=$B$81,$C83=$B$81),$D83,IF(AND(V$80&gt;$C83,V$80&lt;=($B83+$C83)),$D83/$B83,0)/IF('A.8.FATOR'!V83=0,1,'A.8.FATOR'!V83))</f>
        <v>0</v>
      </c>
      <c r="W83" s="95">
        <f>IF(AND(W$80=$B$81,$C83=$B$81),$D83,IF(AND(W$80&gt;$C83,W$80&lt;=($B83+$C83)),$D83/$B83,0)/IF('A.8.FATOR'!W83=0,1,'A.8.FATOR'!W83))</f>
        <v>0</v>
      </c>
      <c r="X83" s="95">
        <f>IF(AND(X$80=$B$81,$C83=$B$81),$D83,IF(AND(X$80&gt;$C83,X$80&lt;=($B83+$C83)),$D83/$B83,0)/IF('A.8.FATOR'!X83=0,1,'A.8.FATOR'!X83))</f>
        <v>0</v>
      </c>
      <c r="Y83" s="84"/>
      <c r="Z83" s="82"/>
    </row>
    <row r="84" spans="2:26" x14ac:dyDescent="0.2">
      <c r="B84" s="499">
        <f t="shared" si="21"/>
        <v>15</v>
      </c>
      <c r="C84" s="113">
        <f t="shared" ref="C84:C101" si="22">C83+1</f>
        <v>3</v>
      </c>
      <c r="D84" s="96">
        <f t="shared" si="20"/>
        <v>0</v>
      </c>
      <c r="E84" s="95">
        <f>IF(AND(E$80=$B$81,$C84=$B$81),$D84,IF(AND(E$80&gt;$C84,E$80&lt;=($B84+$C84)),$D84/$B84,0)/IF('A.8.FATOR'!E84=0,1,'A.8.FATOR'!E84))</f>
        <v>0</v>
      </c>
      <c r="F84" s="95">
        <f>IF(AND(F$80=$B$81,$C84=$B$81),$D84,IF(AND(F$80&gt;$C84,F$80&lt;=($B84+$C84)),$D84/$B84,0)/IF('A.8.FATOR'!F84=0,1,'A.8.FATOR'!F84))</f>
        <v>0</v>
      </c>
      <c r="G84" s="95">
        <f>IF(AND(G$80=$B$81,$C84=$B$81),$D84,IF(AND(G$80&gt;$C84,G$80&lt;=($B84+$C84)),$D84/$B84,0)/IF('A.8.FATOR'!G84=0,1,'A.8.FATOR'!G84))</f>
        <v>0</v>
      </c>
      <c r="H84" s="95">
        <f>IF(AND(H$80=$B$81,$C84=$B$81),$D84,IF(AND(H$80&gt;$C84,H$80&lt;=($B84+$C84)),$D84/$B84,0)/IF('A.8.FATOR'!H84=0,1,'A.8.FATOR'!H84))</f>
        <v>0</v>
      </c>
      <c r="I84" s="95">
        <f>IF(AND(I$80=$B$81,$C84=$B$81),$D84,IF(AND(I$80&gt;$C84,I$80&lt;=($B84+$C84)),$D84/$B84,0)/IF('A.8.FATOR'!I84=0,1,'A.8.FATOR'!I84))</f>
        <v>0</v>
      </c>
      <c r="J84" s="95">
        <f>IF(AND(J$80=$B$81,$C84=$B$81),$D84,IF(AND(J$80&gt;$C84,J$80&lt;=($B84+$C84)),$D84/$B84,0)/IF('A.8.FATOR'!J84=0,1,'A.8.FATOR'!J84))</f>
        <v>0</v>
      </c>
      <c r="K84" s="95">
        <f>IF(AND(K$80=$B$81,$C84=$B$81),$D84,IF(AND(K$80&gt;$C84,K$80&lt;=($B84+$C84)),$D84/$B84,0)/IF('A.8.FATOR'!K84=0,1,'A.8.FATOR'!K84))</f>
        <v>0</v>
      </c>
      <c r="L84" s="95">
        <f>IF(AND(L$80=$B$81,$C84=$B$81),$D84,IF(AND(L$80&gt;$C84,L$80&lt;=($B84+$C84)),$D84/$B84,0)/IF('A.8.FATOR'!L84=0,1,'A.8.FATOR'!L84))</f>
        <v>0</v>
      </c>
      <c r="M84" s="95">
        <f>IF(AND(M$80=$B$81,$C84=$B$81),$D84,IF(AND(M$80&gt;$C84,M$80&lt;=($B84+$C84)),$D84/$B84,0)/IF('A.8.FATOR'!M84=0,1,'A.8.FATOR'!M84))</f>
        <v>0</v>
      </c>
      <c r="N84" s="95">
        <f>IF(AND(N$80=$B$81,$C84=$B$81),$D84,IF(AND(N$80&gt;$C84,N$80&lt;=($B84+$C84)),$D84/$B84,0)/IF('A.8.FATOR'!N84=0,1,'A.8.FATOR'!N84))</f>
        <v>0</v>
      </c>
      <c r="O84" s="95">
        <f>IF(AND(O$80=$B$81,$C84=$B$81),$D84,IF(AND(O$80&gt;$C84,O$80&lt;=($B84+$C84)),$D84/$B84,0)/IF('A.8.FATOR'!O84=0,1,'A.8.FATOR'!O84))</f>
        <v>0</v>
      </c>
      <c r="P84" s="95">
        <f>IF(AND(P$80=$B$81,$C84=$B$81),$D84,IF(AND(P$80&gt;$C84,P$80&lt;=($B84+$C84)),$D84/$B84,0)/IF('A.8.FATOR'!P84=0,1,'A.8.FATOR'!P84))</f>
        <v>0</v>
      </c>
      <c r="Q84" s="95">
        <f>IF(AND(Q$80=$B$81,$C84=$B$81),$D84,IF(AND(Q$80&gt;$C84,Q$80&lt;=($B84+$C84)),$D84/$B84,0)/IF('A.8.FATOR'!Q84=0,1,'A.8.FATOR'!Q84))</f>
        <v>0</v>
      </c>
      <c r="R84" s="95">
        <f>IF(AND(R$80=$B$81,$C84=$B$81),$D84,IF(AND(R$80&gt;$C84,R$80&lt;=($B84+$C84)),$D84/$B84,0)/IF('A.8.FATOR'!R84=0,1,'A.8.FATOR'!R84))</f>
        <v>0</v>
      </c>
      <c r="S84" s="95">
        <f>IF(AND(S$80=$B$81,$C84=$B$81),$D84,IF(AND(S$80&gt;$C84,S$80&lt;=($B84+$C84)),$D84/$B84,0)/IF('A.8.FATOR'!S84=0,1,'A.8.FATOR'!S84))</f>
        <v>0</v>
      </c>
      <c r="T84" s="95">
        <f>IF(AND(T$80=$B$81,$C84=$B$81),$D84,IF(AND(T$80&gt;$C84,T$80&lt;=($B84+$C84)),$D84/$B84,0)/IF('A.8.FATOR'!T84=0,1,'A.8.FATOR'!T84))</f>
        <v>0</v>
      </c>
      <c r="U84" s="95">
        <f>IF(AND(U$80=$B$81,$C84=$B$81),$D84,IF(AND(U$80&gt;$C84,U$80&lt;=($B84+$C84)),$D84/$B84,0)/IF('A.8.FATOR'!U84=0,1,'A.8.FATOR'!U84))</f>
        <v>0</v>
      </c>
      <c r="V84" s="95">
        <f>IF(AND(V$80=$B$81,$C84=$B$81),$D84,IF(AND(V$80&gt;$C84,V$80&lt;=($B84+$C84)),$D84/$B84,0)/IF('A.8.FATOR'!V84=0,1,'A.8.FATOR'!V84))</f>
        <v>0</v>
      </c>
      <c r="W84" s="95">
        <f>IF(AND(W$80=$B$81,$C84=$B$81),$D84,IF(AND(W$80&gt;$C84,W$80&lt;=($B84+$C84)),$D84/$B84,0)/IF('A.8.FATOR'!W84=0,1,'A.8.FATOR'!W84))</f>
        <v>0</v>
      </c>
      <c r="X84" s="95">
        <f>IF(AND(X$80=$B$81,$C84=$B$81),$D84,IF(AND(X$80&gt;$C84,X$80&lt;=($B84+$C84)),$D84/$B84,0)/IF('A.8.FATOR'!X84=0,1,'A.8.FATOR'!X84))</f>
        <v>0</v>
      </c>
      <c r="Y84" s="84"/>
      <c r="Z84" s="82"/>
    </row>
    <row r="85" spans="2:26" x14ac:dyDescent="0.2">
      <c r="B85" s="499">
        <f t="shared" si="21"/>
        <v>15</v>
      </c>
      <c r="C85" s="113">
        <f t="shared" si="22"/>
        <v>4</v>
      </c>
      <c r="D85" s="96">
        <f t="shared" si="20"/>
        <v>0</v>
      </c>
      <c r="E85" s="95">
        <f>IF(AND(E$80=$B$81,$C85=$B$81),$D85,IF(AND(E$80&gt;$C85,E$80&lt;=($B85+$C85)),$D85/$B85,0)/IF('A.8.FATOR'!E85=0,1,'A.8.FATOR'!E85))</f>
        <v>0</v>
      </c>
      <c r="F85" s="95">
        <f>IF(AND(F$80=$B$81,$C85=$B$81),$D85,IF(AND(F$80&gt;$C85,F$80&lt;=($B85+$C85)),$D85/$B85,0)/IF('A.8.FATOR'!F85=0,1,'A.8.FATOR'!F85))</f>
        <v>0</v>
      </c>
      <c r="G85" s="95">
        <f>IF(AND(G$80=$B$81,$C85=$B$81),$D85,IF(AND(G$80&gt;$C85,G$80&lt;=($B85+$C85)),$D85/$B85,0)/IF('A.8.FATOR'!G85=0,1,'A.8.FATOR'!G85))</f>
        <v>0</v>
      </c>
      <c r="H85" s="95">
        <f>IF(AND(H$80=$B$81,$C85=$B$81),$D85,IF(AND(H$80&gt;$C85,H$80&lt;=($B85+$C85)),$D85/$B85,0)/IF('A.8.FATOR'!H85=0,1,'A.8.FATOR'!H85))</f>
        <v>0</v>
      </c>
      <c r="I85" s="95">
        <f>IF(AND(I$80=$B$81,$C85=$B$81),$D85,IF(AND(I$80&gt;$C85,I$80&lt;=($B85+$C85)),$D85/$B85,0)/IF('A.8.FATOR'!I85=0,1,'A.8.FATOR'!I85))</f>
        <v>0</v>
      </c>
      <c r="J85" s="95">
        <f>IF(AND(J$80=$B$81,$C85=$B$81),$D85,IF(AND(J$80&gt;$C85,J$80&lt;=($B85+$C85)),$D85/$B85,0)/IF('A.8.FATOR'!J85=0,1,'A.8.FATOR'!J85))</f>
        <v>0</v>
      </c>
      <c r="K85" s="95">
        <f>IF(AND(K$80=$B$81,$C85=$B$81),$D85,IF(AND(K$80&gt;$C85,K$80&lt;=($B85+$C85)),$D85/$B85,0)/IF('A.8.FATOR'!K85=0,1,'A.8.FATOR'!K85))</f>
        <v>0</v>
      </c>
      <c r="L85" s="95">
        <f>IF(AND(L$80=$B$81,$C85=$B$81),$D85,IF(AND(L$80&gt;$C85,L$80&lt;=($B85+$C85)),$D85/$B85,0)/IF('A.8.FATOR'!L85=0,1,'A.8.FATOR'!L85))</f>
        <v>0</v>
      </c>
      <c r="M85" s="95">
        <f>IF(AND(M$80=$B$81,$C85=$B$81),$D85,IF(AND(M$80&gt;$C85,M$80&lt;=($B85+$C85)),$D85/$B85,0)/IF('A.8.FATOR'!M85=0,1,'A.8.FATOR'!M85))</f>
        <v>0</v>
      </c>
      <c r="N85" s="95">
        <f>IF(AND(N$80=$B$81,$C85=$B$81),$D85,IF(AND(N$80&gt;$C85,N$80&lt;=($B85+$C85)),$D85/$B85,0)/IF('A.8.FATOR'!N85=0,1,'A.8.FATOR'!N85))</f>
        <v>0</v>
      </c>
      <c r="O85" s="95">
        <f>IF(AND(O$80=$B$81,$C85=$B$81),$D85,IF(AND(O$80&gt;$C85,O$80&lt;=($B85+$C85)),$D85/$B85,0)/IF('A.8.FATOR'!O85=0,1,'A.8.FATOR'!O85))</f>
        <v>0</v>
      </c>
      <c r="P85" s="95">
        <f>IF(AND(P$80=$B$81,$C85=$B$81),$D85,IF(AND(P$80&gt;$C85,P$80&lt;=($B85+$C85)),$D85/$B85,0)/IF('A.8.FATOR'!P85=0,1,'A.8.FATOR'!P85))</f>
        <v>0</v>
      </c>
      <c r="Q85" s="95">
        <f>IF(AND(Q$80=$B$81,$C85=$B$81),$D85,IF(AND(Q$80&gt;$C85,Q$80&lt;=($B85+$C85)),$D85/$B85,0)/IF('A.8.FATOR'!Q85=0,1,'A.8.FATOR'!Q85))</f>
        <v>0</v>
      </c>
      <c r="R85" s="95">
        <f>IF(AND(R$80=$B$81,$C85=$B$81),$D85,IF(AND(R$80&gt;$C85,R$80&lt;=($B85+$C85)),$D85/$B85,0)/IF('A.8.FATOR'!R85=0,1,'A.8.FATOR'!R85))</f>
        <v>0</v>
      </c>
      <c r="S85" s="95">
        <f>IF(AND(S$80=$B$81,$C85=$B$81),$D85,IF(AND(S$80&gt;$C85,S$80&lt;=($B85+$C85)),$D85/$B85,0)/IF('A.8.FATOR'!S85=0,1,'A.8.FATOR'!S85))</f>
        <v>0</v>
      </c>
      <c r="T85" s="95">
        <f>IF(AND(T$80=$B$81,$C85=$B$81),$D85,IF(AND(T$80&gt;$C85,T$80&lt;=($B85+$C85)),$D85/$B85,0)/IF('A.8.FATOR'!T85=0,1,'A.8.FATOR'!T85))</f>
        <v>0</v>
      </c>
      <c r="U85" s="95">
        <f>IF(AND(U$80=$B$81,$C85=$B$81),$D85,IF(AND(U$80&gt;$C85,U$80&lt;=($B85+$C85)),$D85/$B85,0)/IF('A.8.FATOR'!U85=0,1,'A.8.FATOR'!U85))</f>
        <v>0</v>
      </c>
      <c r="V85" s="95">
        <f>IF(AND(V$80=$B$81,$C85=$B$81),$D85,IF(AND(V$80&gt;$C85,V$80&lt;=($B85+$C85)),$D85/$B85,0)/IF('A.8.FATOR'!V85=0,1,'A.8.FATOR'!V85))</f>
        <v>0</v>
      </c>
      <c r="W85" s="95">
        <f>IF(AND(W$80=$B$81,$C85=$B$81),$D85,IF(AND(W$80&gt;$C85,W$80&lt;=($B85+$C85)),$D85/$B85,0)/IF('A.8.FATOR'!W85=0,1,'A.8.FATOR'!W85))</f>
        <v>0</v>
      </c>
      <c r="X85" s="95">
        <f>IF(AND(X$80=$B$81,$C85=$B$81),$D85,IF(AND(X$80&gt;$C85,X$80&lt;=($B85+$C85)),$D85/$B85,0)/IF('A.8.FATOR'!X85=0,1,'A.8.FATOR'!X85))</f>
        <v>0</v>
      </c>
      <c r="Y85" s="84"/>
      <c r="Z85" s="82"/>
    </row>
    <row r="86" spans="2:26" x14ac:dyDescent="0.2">
      <c r="B86" s="499">
        <f t="shared" si="21"/>
        <v>15</v>
      </c>
      <c r="C86" s="113">
        <f t="shared" si="22"/>
        <v>5</v>
      </c>
      <c r="D86" s="96">
        <f t="shared" si="20"/>
        <v>0</v>
      </c>
      <c r="E86" s="95">
        <f>IF(AND(E$80=$B$81,$C86=$B$81),$D86,IF(AND(E$80&gt;$C86,E$80&lt;=($B86+$C86)),$D86/$B86,0)/IF('A.8.FATOR'!E86=0,1,'A.8.FATOR'!E86))</f>
        <v>0</v>
      </c>
      <c r="F86" s="95">
        <f>IF(AND(F$80=$B$81,$C86=$B$81),$D86,IF(AND(F$80&gt;$C86,F$80&lt;=($B86+$C86)),$D86/$B86,0)/IF('A.8.FATOR'!F86=0,1,'A.8.FATOR'!F86))</f>
        <v>0</v>
      </c>
      <c r="G86" s="95">
        <f>IF(AND(G$80=$B$81,$C86=$B$81),$D86,IF(AND(G$80&gt;$C86,G$80&lt;=($B86+$C86)),$D86/$B86,0)/IF('A.8.FATOR'!G86=0,1,'A.8.FATOR'!G86))</f>
        <v>0</v>
      </c>
      <c r="H86" s="95">
        <f>IF(AND(H$80=$B$81,$C86=$B$81),$D86,IF(AND(H$80&gt;$C86,H$80&lt;=($B86+$C86)),$D86/$B86,0)/IF('A.8.FATOR'!H86=0,1,'A.8.FATOR'!H86))</f>
        <v>0</v>
      </c>
      <c r="I86" s="95">
        <f>IF(AND(I$80=$B$81,$C86=$B$81),$D86,IF(AND(I$80&gt;$C86,I$80&lt;=($B86+$C86)),$D86/$B86,0)/IF('A.8.FATOR'!I86=0,1,'A.8.FATOR'!I86))</f>
        <v>0</v>
      </c>
      <c r="J86" s="95">
        <f>IF(AND(J$80=$B$81,$C86=$B$81),$D86,IF(AND(J$80&gt;$C86,J$80&lt;=($B86+$C86)),$D86/$B86,0)/IF('A.8.FATOR'!J86=0,1,'A.8.FATOR'!J86))</f>
        <v>0</v>
      </c>
      <c r="K86" s="95">
        <f>IF(AND(K$80=$B$81,$C86=$B$81),$D86,IF(AND(K$80&gt;$C86,K$80&lt;=($B86+$C86)),$D86/$B86,0)/IF('A.8.FATOR'!K86=0,1,'A.8.FATOR'!K86))</f>
        <v>0</v>
      </c>
      <c r="L86" s="95">
        <f>IF(AND(L$80=$B$81,$C86=$B$81),$D86,IF(AND(L$80&gt;$C86,L$80&lt;=($B86+$C86)),$D86/$B86,0)/IF('A.8.FATOR'!L86=0,1,'A.8.FATOR'!L86))</f>
        <v>0</v>
      </c>
      <c r="M86" s="95">
        <f>IF(AND(M$80=$B$81,$C86=$B$81),$D86,IF(AND(M$80&gt;$C86,M$80&lt;=($B86+$C86)),$D86/$B86,0)/IF('A.8.FATOR'!M86=0,1,'A.8.FATOR'!M86))</f>
        <v>0</v>
      </c>
      <c r="N86" s="95">
        <f>IF(AND(N$80=$B$81,$C86=$B$81),$D86,IF(AND(N$80&gt;$C86,N$80&lt;=($B86+$C86)),$D86/$B86,0)/IF('A.8.FATOR'!N86=0,1,'A.8.FATOR'!N86))</f>
        <v>0</v>
      </c>
      <c r="O86" s="95">
        <f>IF(AND(O$80=$B$81,$C86=$B$81),$D86,IF(AND(O$80&gt;$C86,O$80&lt;=($B86+$C86)),$D86/$B86,0)/IF('A.8.FATOR'!O86=0,1,'A.8.FATOR'!O86))</f>
        <v>0</v>
      </c>
      <c r="P86" s="95">
        <f>IF(AND(P$80=$B$81,$C86=$B$81),$D86,IF(AND(P$80&gt;$C86,P$80&lt;=($B86+$C86)),$D86/$B86,0)/IF('A.8.FATOR'!P86=0,1,'A.8.FATOR'!P86))</f>
        <v>0</v>
      </c>
      <c r="Q86" s="95">
        <f>IF(AND(Q$80=$B$81,$C86=$B$81),$D86,IF(AND(Q$80&gt;$C86,Q$80&lt;=($B86+$C86)),$D86/$B86,0)/IF('A.8.FATOR'!Q86=0,1,'A.8.FATOR'!Q86))</f>
        <v>0</v>
      </c>
      <c r="R86" s="95">
        <f>IF(AND(R$80=$B$81,$C86=$B$81),$D86,IF(AND(R$80&gt;$C86,R$80&lt;=($B86+$C86)),$D86/$B86,0)/IF('A.8.FATOR'!R86=0,1,'A.8.FATOR'!R86))</f>
        <v>0</v>
      </c>
      <c r="S86" s="95">
        <f>IF(AND(S$80=$B$81,$C86=$B$81),$D86,IF(AND(S$80&gt;$C86,S$80&lt;=($B86+$C86)),$D86/$B86,0)/IF('A.8.FATOR'!S86=0,1,'A.8.FATOR'!S86))</f>
        <v>0</v>
      </c>
      <c r="T86" s="95">
        <f>IF(AND(T$80=$B$81,$C86=$B$81),$D86,IF(AND(T$80&gt;$C86,T$80&lt;=($B86+$C86)),$D86/$B86,0)/IF('A.8.FATOR'!T86=0,1,'A.8.FATOR'!T86))</f>
        <v>0</v>
      </c>
      <c r="U86" s="95">
        <f>IF(AND(U$80=$B$81,$C86=$B$81),$D86,IF(AND(U$80&gt;$C86,U$80&lt;=($B86+$C86)),$D86/$B86,0)/IF('A.8.FATOR'!U86=0,1,'A.8.FATOR'!U86))</f>
        <v>0</v>
      </c>
      <c r="V86" s="95">
        <f>IF(AND(V$80=$B$81,$C86=$B$81),$D86,IF(AND(V$80&gt;$C86,V$80&lt;=($B86+$C86)),$D86/$B86,0)/IF('A.8.FATOR'!V86=0,1,'A.8.FATOR'!V86))</f>
        <v>0</v>
      </c>
      <c r="W86" s="95">
        <f>IF(AND(W$80=$B$81,$C86=$B$81),$D86,IF(AND(W$80&gt;$C86,W$80&lt;=($B86+$C86)),$D86/$B86,0)/IF('A.8.FATOR'!W86=0,1,'A.8.FATOR'!W86))</f>
        <v>0</v>
      </c>
      <c r="X86" s="95">
        <f>IF(AND(X$80=$B$81,$C86=$B$81),$D86,IF(AND(X$80&gt;$C86,X$80&lt;=($B86+$C86)),$D86/$B86,0)/IF('A.8.FATOR'!X86=0,1,'A.8.FATOR'!X86))</f>
        <v>0</v>
      </c>
      <c r="Y86" s="84"/>
      <c r="Z86" s="82"/>
    </row>
    <row r="87" spans="2:26" x14ac:dyDescent="0.2">
      <c r="B87" s="499">
        <f t="shared" si="21"/>
        <v>14</v>
      </c>
      <c r="C87" s="113">
        <f t="shared" si="22"/>
        <v>6</v>
      </c>
      <c r="D87" s="96">
        <f t="shared" si="20"/>
        <v>0</v>
      </c>
      <c r="E87" s="95">
        <f>IF(AND(E$80=$B$81,$C87=$B$81),$D87,IF(AND(E$80&gt;$C87,E$80&lt;=($B87+$C87)),$D87/$B87,0)/IF('A.8.FATOR'!E87=0,1,'A.8.FATOR'!E87))</f>
        <v>0</v>
      </c>
      <c r="F87" s="95">
        <f>IF(AND(F$80=$B$81,$C87=$B$81),$D87,IF(AND(F$80&gt;$C87,F$80&lt;=($B87+$C87)),$D87/$B87,0)/IF('A.8.FATOR'!F87=0,1,'A.8.FATOR'!F87))</f>
        <v>0</v>
      </c>
      <c r="G87" s="95">
        <f>IF(AND(G$80=$B$81,$C87=$B$81),$D87,IF(AND(G$80&gt;$C87,G$80&lt;=($B87+$C87)),$D87/$B87,0)/IF('A.8.FATOR'!G87=0,1,'A.8.FATOR'!G87))</f>
        <v>0</v>
      </c>
      <c r="H87" s="95">
        <f>IF(AND(H$80=$B$81,$C87=$B$81),$D87,IF(AND(H$80&gt;$C87,H$80&lt;=($B87+$C87)),$D87/$B87,0)/IF('A.8.FATOR'!H87=0,1,'A.8.FATOR'!H87))</f>
        <v>0</v>
      </c>
      <c r="I87" s="95">
        <f>IF(AND(I$80=$B$81,$C87=$B$81),$D87,IF(AND(I$80&gt;$C87,I$80&lt;=($B87+$C87)),$D87/$B87,0)/IF('A.8.FATOR'!I87=0,1,'A.8.FATOR'!I87))</f>
        <v>0</v>
      </c>
      <c r="J87" s="95">
        <f>IF(AND(J$80=$B$81,$C87=$B$81),$D87,IF(AND(J$80&gt;$C87,J$80&lt;=($B87+$C87)),$D87/$B87,0)/IF('A.8.FATOR'!J87=0,1,'A.8.FATOR'!J87))</f>
        <v>0</v>
      </c>
      <c r="K87" s="95">
        <f>IF(AND(K$80=$B$81,$C87=$B$81),$D87,IF(AND(K$80&gt;$C87,K$80&lt;=($B87+$C87)),$D87/$B87,0)/IF('A.8.FATOR'!K87=0,1,'A.8.FATOR'!K87))</f>
        <v>0</v>
      </c>
      <c r="L87" s="95">
        <f>IF(AND(L$80=$B$81,$C87=$B$81),$D87,IF(AND(L$80&gt;$C87,L$80&lt;=($B87+$C87)),$D87/$B87,0)/IF('A.8.FATOR'!L87=0,1,'A.8.FATOR'!L87))</f>
        <v>0</v>
      </c>
      <c r="M87" s="95">
        <f>IF(AND(M$80=$B$81,$C87=$B$81),$D87,IF(AND(M$80&gt;$C87,M$80&lt;=($B87+$C87)),$D87/$B87,0)/IF('A.8.FATOR'!M87=0,1,'A.8.FATOR'!M87))</f>
        <v>0</v>
      </c>
      <c r="N87" s="95">
        <f>IF(AND(N$80=$B$81,$C87=$B$81),$D87,IF(AND(N$80&gt;$C87,N$80&lt;=($B87+$C87)),$D87/$B87,0)/IF('A.8.FATOR'!N87=0,1,'A.8.FATOR'!N87))</f>
        <v>0</v>
      </c>
      <c r="O87" s="95">
        <f>IF(AND(O$80=$B$81,$C87=$B$81),$D87,IF(AND(O$80&gt;$C87,O$80&lt;=($B87+$C87)),$D87/$B87,0)/IF('A.8.FATOR'!O87=0,1,'A.8.FATOR'!O87))</f>
        <v>0</v>
      </c>
      <c r="P87" s="95">
        <f>IF(AND(P$80=$B$81,$C87=$B$81),$D87,IF(AND(P$80&gt;$C87,P$80&lt;=($B87+$C87)),$D87/$B87,0)/IF('A.8.FATOR'!P87=0,1,'A.8.FATOR'!P87))</f>
        <v>0</v>
      </c>
      <c r="Q87" s="95">
        <f>IF(AND(Q$80=$B$81,$C87=$B$81),$D87,IF(AND(Q$80&gt;$C87,Q$80&lt;=($B87+$C87)),$D87/$B87,0)/IF('A.8.FATOR'!Q87=0,1,'A.8.FATOR'!Q87))</f>
        <v>0</v>
      </c>
      <c r="R87" s="95">
        <f>IF(AND(R$80=$B$81,$C87=$B$81),$D87,IF(AND(R$80&gt;$C87,R$80&lt;=($B87+$C87)),$D87/$B87,0)/IF('A.8.FATOR'!R87=0,1,'A.8.FATOR'!R87))</f>
        <v>0</v>
      </c>
      <c r="S87" s="95">
        <f>IF(AND(S$80=$B$81,$C87=$B$81),$D87,IF(AND(S$80&gt;$C87,S$80&lt;=($B87+$C87)),$D87/$B87,0)/IF('A.8.FATOR'!S87=0,1,'A.8.FATOR'!S87))</f>
        <v>0</v>
      </c>
      <c r="T87" s="95">
        <f>IF(AND(T$80=$B$81,$C87=$B$81),$D87,IF(AND(T$80&gt;$C87,T$80&lt;=($B87+$C87)),$D87/$B87,0)/IF('A.8.FATOR'!T87=0,1,'A.8.FATOR'!T87))</f>
        <v>0</v>
      </c>
      <c r="U87" s="95">
        <f>IF(AND(U$80=$B$81,$C87=$B$81),$D87,IF(AND(U$80&gt;$C87,U$80&lt;=($B87+$C87)),$D87/$B87,0)/IF('A.8.FATOR'!U87=0,1,'A.8.FATOR'!U87))</f>
        <v>0</v>
      </c>
      <c r="V87" s="95">
        <f>IF(AND(V$80=$B$81,$C87=$B$81),$D87,IF(AND(V$80&gt;$C87,V$80&lt;=($B87+$C87)),$D87/$B87,0)/IF('A.8.FATOR'!V87=0,1,'A.8.FATOR'!V87))</f>
        <v>0</v>
      </c>
      <c r="W87" s="95">
        <f>IF(AND(W$80=$B$81,$C87=$B$81),$D87,IF(AND(W$80&gt;$C87,W$80&lt;=($B87+$C87)),$D87/$B87,0)/IF('A.8.FATOR'!W87=0,1,'A.8.FATOR'!W87))</f>
        <v>0</v>
      </c>
      <c r="X87" s="95">
        <f>IF(AND(X$80=$B$81,$C87=$B$81),$D87,IF(AND(X$80&gt;$C87,X$80&lt;=($B87+$C87)),$D87/$B87,0)/IF('A.8.FATOR'!X87=0,1,'A.8.FATOR'!X87))</f>
        <v>0</v>
      </c>
      <c r="Y87" s="84"/>
      <c r="Z87" s="82"/>
    </row>
    <row r="88" spans="2:26" x14ac:dyDescent="0.2">
      <c r="B88" s="499">
        <f t="shared" si="21"/>
        <v>13</v>
      </c>
      <c r="C88" s="113">
        <f t="shared" si="22"/>
        <v>7</v>
      </c>
      <c r="D88" s="96">
        <f t="shared" si="20"/>
        <v>0</v>
      </c>
      <c r="E88" s="95">
        <f>IF(AND(E$80=$B$81,$C88=$B$81),$D88,IF(AND(E$80&gt;$C88,E$80&lt;=($B88+$C88)),$D88/$B88,0)/IF('A.8.FATOR'!E88=0,1,'A.8.FATOR'!E88))</f>
        <v>0</v>
      </c>
      <c r="F88" s="95">
        <f>IF(AND(F$80=$B$81,$C88=$B$81),$D88,IF(AND(F$80&gt;$C88,F$80&lt;=($B88+$C88)),$D88/$B88,0)/IF('A.8.FATOR'!F88=0,1,'A.8.FATOR'!F88))</f>
        <v>0</v>
      </c>
      <c r="G88" s="95">
        <f>IF(AND(G$80=$B$81,$C88=$B$81),$D88,IF(AND(G$80&gt;$C88,G$80&lt;=($B88+$C88)),$D88/$B88,0)/IF('A.8.FATOR'!G88=0,1,'A.8.FATOR'!G88))</f>
        <v>0</v>
      </c>
      <c r="H88" s="95">
        <f>IF(AND(H$80=$B$81,$C88=$B$81),$D88,IF(AND(H$80&gt;$C88,H$80&lt;=($B88+$C88)),$D88/$B88,0)/IF('A.8.FATOR'!H88=0,1,'A.8.FATOR'!H88))</f>
        <v>0</v>
      </c>
      <c r="I88" s="95">
        <f>IF(AND(I$80=$B$81,$C88=$B$81),$D88,IF(AND(I$80&gt;$C88,I$80&lt;=($B88+$C88)),$D88/$B88,0)/IF('A.8.FATOR'!I88=0,1,'A.8.FATOR'!I88))</f>
        <v>0</v>
      </c>
      <c r="J88" s="95">
        <f>IF(AND(J$80=$B$81,$C88=$B$81),$D88,IF(AND(J$80&gt;$C88,J$80&lt;=($B88+$C88)),$D88/$B88,0)/IF('A.8.FATOR'!J88=0,1,'A.8.FATOR'!J88))</f>
        <v>0</v>
      </c>
      <c r="K88" s="95">
        <f>IF(AND(K$80=$B$81,$C88=$B$81),$D88,IF(AND(K$80&gt;$C88,K$80&lt;=($B88+$C88)),$D88/$B88,0)/IF('A.8.FATOR'!K88=0,1,'A.8.FATOR'!K88))</f>
        <v>0</v>
      </c>
      <c r="L88" s="95">
        <f>IF(AND(L$80=$B$81,$C88=$B$81),$D88,IF(AND(L$80&gt;$C88,L$80&lt;=($B88+$C88)),$D88/$B88,0)/IF('A.8.FATOR'!L88=0,1,'A.8.FATOR'!L88))</f>
        <v>0</v>
      </c>
      <c r="M88" s="95">
        <f>IF(AND(M$80=$B$81,$C88=$B$81),$D88,IF(AND(M$80&gt;$C88,M$80&lt;=($B88+$C88)),$D88/$B88,0)/IF('A.8.FATOR'!M88=0,1,'A.8.FATOR'!M88))</f>
        <v>0</v>
      </c>
      <c r="N88" s="95">
        <f>IF(AND(N$80=$B$81,$C88=$B$81),$D88,IF(AND(N$80&gt;$C88,N$80&lt;=($B88+$C88)),$D88/$B88,0)/IF('A.8.FATOR'!N88=0,1,'A.8.FATOR'!N88))</f>
        <v>0</v>
      </c>
      <c r="O88" s="95">
        <f>IF(AND(O$80=$B$81,$C88=$B$81),$D88,IF(AND(O$80&gt;$C88,O$80&lt;=($B88+$C88)),$D88/$B88,0)/IF('A.8.FATOR'!O88=0,1,'A.8.FATOR'!O88))</f>
        <v>0</v>
      </c>
      <c r="P88" s="95">
        <f>IF(AND(P$80=$B$81,$C88=$B$81),$D88,IF(AND(P$80&gt;$C88,P$80&lt;=($B88+$C88)),$D88/$B88,0)/IF('A.8.FATOR'!P88=0,1,'A.8.FATOR'!P88))</f>
        <v>0</v>
      </c>
      <c r="Q88" s="95">
        <f>IF(AND(Q$80=$B$81,$C88=$B$81),$D88,IF(AND(Q$80&gt;$C88,Q$80&lt;=($B88+$C88)),$D88/$B88,0)/IF('A.8.FATOR'!Q88=0,1,'A.8.FATOR'!Q88))</f>
        <v>0</v>
      </c>
      <c r="R88" s="95">
        <f>IF(AND(R$80=$B$81,$C88=$B$81),$D88,IF(AND(R$80&gt;$C88,R$80&lt;=($B88+$C88)),$D88/$B88,0)/IF('A.8.FATOR'!R88=0,1,'A.8.FATOR'!R88))</f>
        <v>0</v>
      </c>
      <c r="S88" s="95">
        <f>IF(AND(S$80=$B$81,$C88=$B$81),$D88,IF(AND(S$80&gt;$C88,S$80&lt;=($B88+$C88)),$D88/$B88,0)/IF('A.8.FATOR'!S88=0,1,'A.8.FATOR'!S88))</f>
        <v>0</v>
      </c>
      <c r="T88" s="95">
        <f>IF(AND(T$80=$B$81,$C88=$B$81),$D88,IF(AND(T$80&gt;$C88,T$80&lt;=($B88+$C88)),$D88/$B88,0)/IF('A.8.FATOR'!T88=0,1,'A.8.FATOR'!T88))</f>
        <v>0</v>
      </c>
      <c r="U88" s="95">
        <f>IF(AND(U$80=$B$81,$C88=$B$81),$D88,IF(AND(U$80&gt;$C88,U$80&lt;=($B88+$C88)),$D88/$B88,0)/IF('A.8.FATOR'!U88=0,1,'A.8.FATOR'!U88))</f>
        <v>0</v>
      </c>
      <c r="V88" s="95">
        <f>IF(AND(V$80=$B$81,$C88=$B$81),$D88,IF(AND(V$80&gt;$C88,V$80&lt;=($B88+$C88)),$D88/$B88,0)/IF('A.8.FATOR'!V88=0,1,'A.8.FATOR'!V88))</f>
        <v>0</v>
      </c>
      <c r="W88" s="95">
        <f>IF(AND(W$80=$B$81,$C88=$B$81),$D88,IF(AND(W$80&gt;$C88,W$80&lt;=($B88+$C88)),$D88/$B88,0)/IF('A.8.FATOR'!W88=0,1,'A.8.FATOR'!W88))</f>
        <v>0</v>
      </c>
      <c r="X88" s="95">
        <f>IF(AND(X$80=$B$81,$C88=$B$81),$D88,IF(AND(X$80&gt;$C88,X$80&lt;=($B88+$C88)),$D88/$B88,0)/IF('A.8.FATOR'!X88=0,1,'A.8.FATOR'!X88))</f>
        <v>0</v>
      </c>
      <c r="Y88" s="84"/>
      <c r="Z88" s="82"/>
    </row>
    <row r="89" spans="2:26" x14ac:dyDescent="0.2">
      <c r="B89" s="499">
        <f t="shared" si="21"/>
        <v>12</v>
      </c>
      <c r="C89" s="113">
        <f t="shared" si="22"/>
        <v>8</v>
      </c>
      <c r="D89" s="96">
        <f t="shared" si="20"/>
        <v>0</v>
      </c>
      <c r="E89" s="95">
        <f>IF(AND(E$80=$B$81,$C89=$B$81),$D89,IF(AND(E$80&gt;$C89,E$80&lt;=($B89+$C89)),$D89/$B89,0)/IF('A.8.FATOR'!E89=0,1,'A.8.FATOR'!E89))</f>
        <v>0</v>
      </c>
      <c r="F89" s="95">
        <f>IF(AND(F$80=$B$81,$C89=$B$81),$D89,IF(AND(F$80&gt;$C89,F$80&lt;=($B89+$C89)),$D89/$B89,0)/IF('A.8.FATOR'!F89=0,1,'A.8.FATOR'!F89))</f>
        <v>0</v>
      </c>
      <c r="G89" s="95">
        <f>IF(AND(G$80=$B$81,$C89=$B$81),$D89,IF(AND(G$80&gt;$C89,G$80&lt;=($B89+$C89)),$D89/$B89,0)/IF('A.8.FATOR'!G89=0,1,'A.8.FATOR'!G89))</f>
        <v>0</v>
      </c>
      <c r="H89" s="95">
        <f>IF(AND(H$80=$B$81,$C89=$B$81),$D89,IF(AND(H$80&gt;$C89,H$80&lt;=($B89+$C89)),$D89/$B89,0)/IF('A.8.FATOR'!H89=0,1,'A.8.FATOR'!H89))</f>
        <v>0</v>
      </c>
      <c r="I89" s="95">
        <f>IF(AND(I$80=$B$81,$C89=$B$81),$D89,IF(AND(I$80&gt;$C89,I$80&lt;=($B89+$C89)),$D89/$B89,0)/IF('A.8.FATOR'!I89=0,1,'A.8.FATOR'!I89))</f>
        <v>0</v>
      </c>
      <c r="J89" s="95">
        <f>IF(AND(J$80=$B$81,$C89=$B$81),$D89,IF(AND(J$80&gt;$C89,J$80&lt;=($B89+$C89)),$D89/$B89,0)/IF('A.8.FATOR'!J89=0,1,'A.8.FATOR'!J89))</f>
        <v>0</v>
      </c>
      <c r="K89" s="95">
        <f>IF(AND(K$80=$B$81,$C89=$B$81),$D89,IF(AND(K$80&gt;$C89,K$80&lt;=($B89+$C89)),$D89/$B89,0)/IF('A.8.FATOR'!K89=0,1,'A.8.FATOR'!K89))</f>
        <v>0</v>
      </c>
      <c r="L89" s="95">
        <f>IF(AND(L$80=$B$81,$C89=$B$81),$D89,IF(AND(L$80&gt;$C89,L$80&lt;=($B89+$C89)),$D89/$B89,0)/IF('A.8.FATOR'!L89=0,1,'A.8.FATOR'!L89))</f>
        <v>0</v>
      </c>
      <c r="M89" s="95">
        <f>IF(AND(M$80=$B$81,$C89=$B$81),$D89,IF(AND(M$80&gt;$C89,M$80&lt;=($B89+$C89)),$D89/$B89,0)/IF('A.8.FATOR'!M89=0,1,'A.8.FATOR'!M89))</f>
        <v>0</v>
      </c>
      <c r="N89" s="95">
        <f>IF(AND(N$80=$B$81,$C89=$B$81),$D89,IF(AND(N$80&gt;$C89,N$80&lt;=($B89+$C89)),$D89/$B89,0)/IF('A.8.FATOR'!N89=0,1,'A.8.FATOR'!N89))</f>
        <v>0</v>
      </c>
      <c r="O89" s="95">
        <f>IF(AND(O$80=$B$81,$C89=$B$81),$D89,IF(AND(O$80&gt;$C89,O$80&lt;=($B89+$C89)),$D89/$B89,0)/IF('A.8.FATOR'!O89=0,1,'A.8.FATOR'!O89))</f>
        <v>0</v>
      </c>
      <c r="P89" s="95">
        <f>IF(AND(P$80=$B$81,$C89=$B$81),$D89,IF(AND(P$80&gt;$C89,P$80&lt;=($B89+$C89)),$D89/$B89,0)/IF('A.8.FATOR'!P89=0,1,'A.8.FATOR'!P89))</f>
        <v>0</v>
      </c>
      <c r="Q89" s="95">
        <f>IF(AND(Q$80=$B$81,$C89=$B$81),$D89,IF(AND(Q$80&gt;$C89,Q$80&lt;=($B89+$C89)),$D89/$B89,0)/IF('A.8.FATOR'!Q89=0,1,'A.8.FATOR'!Q89))</f>
        <v>0</v>
      </c>
      <c r="R89" s="95">
        <f>IF(AND(R$80=$B$81,$C89=$B$81),$D89,IF(AND(R$80&gt;$C89,R$80&lt;=($B89+$C89)),$D89/$B89,0)/IF('A.8.FATOR'!R89=0,1,'A.8.FATOR'!R89))</f>
        <v>0</v>
      </c>
      <c r="S89" s="95">
        <f>IF(AND(S$80=$B$81,$C89=$B$81),$D89,IF(AND(S$80&gt;$C89,S$80&lt;=($B89+$C89)),$D89/$B89,0)/IF('A.8.FATOR'!S89=0,1,'A.8.FATOR'!S89))</f>
        <v>0</v>
      </c>
      <c r="T89" s="95">
        <f>IF(AND(T$80=$B$81,$C89=$B$81),$D89,IF(AND(T$80&gt;$C89,T$80&lt;=($B89+$C89)),$D89/$B89,0)/IF('A.8.FATOR'!T89=0,1,'A.8.FATOR'!T89))</f>
        <v>0</v>
      </c>
      <c r="U89" s="95">
        <f>IF(AND(U$80=$B$81,$C89=$B$81),$D89,IF(AND(U$80&gt;$C89,U$80&lt;=($B89+$C89)),$D89/$B89,0)/IF('A.8.FATOR'!U89=0,1,'A.8.FATOR'!U89))</f>
        <v>0</v>
      </c>
      <c r="V89" s="95">
        <f>IF(AND(V$80=$B$81,$C89=$B$81),$D89,IF(AND(V$80&gt;$C89,V$80&lt;=($B89+$C89)),$D89/$B89,0)/IF('A.8.FATOR'!V89=0,1,'A.8.FATOR'!V89))</f>
        <v>0</v>
      </c>
      <c r="W89" s="95">
        <f>IF(AND(W$80=$B$81,$C89=$B$81),$D89,IF(AND(W$80&gt;$C89,W$80&lt;=($B89+$C89)),$D89/$B89,0)/IF('A.8.FATOR'!W89=0,1,'A.8.FATOR'!W89))</f>
        <v>0</v>
      </c>
      <c r="X89" s="95">
        <f>IF(AND(X$80=$B$81,$C89=$B$81),$D89,IF(AND(X$80&gt;$C89,X$80&lt;=($B89+$C89)),$D89/$B89,0)/IF('A.8.FATOR'!X89=0,1,'A.8.FATOR'!X89))</f>
        <v>0</v>
      </c>
      <c r="Y89" s="84"/>
      <c r="Z89" s="82"/>
    </row>
    <row r="90" spans="2:26" x14ac:dyDescent="0.2">
      <c r="B90" s="499">
        <f t="shared" si="21"/>
        <v>11</v>
      </c>
      <c r="C90" s="113">
        <f t="shared" si="22"/>
        <v>9</v>
      </c>
      <c r="D90" s="96">
        <f t="shared" si="20"/>
        <v>0</v>
      </c>
      <c r="E90" s="95">
        <f>IF(AND(E$80=$B$81,$C90=$B$81),$D90,IF(AND(E$80&gt;$C90,E$80&lt;=($B90+$C90)),$D90/$B90,0)/IF('A.8.FATOR'!E90=0,1,'A.8.FATOR'!E90))</f>
        <v>0</v>
      </c>
      <c r="F90" s="95">
        <f>IF(AND(F$80=$B$81,$C90=$B$81),$D90,IF(AND(F$80&gt;$C90,F$80&lt;=($B90+$C90)),$D90/$B90,0)/IF('A.8.FATOR'!F90=0,1,'A.8.FATOR'!F90))</f>
        <v>0</v>
      </c>
      <c r="G90" s="95">
        <f>IF(AND(G$80=$B$81,$C90=$B$81),$D90,IF(AND(G$80&gt;$C90,G$80&lt;=($B90+$C90)),$D90/$B90,0)/IF('A.8.FATOR'!G90=0,1,'A.8.FATOR'!G90))</f>
        <v>0</v>
      </c>
      <c r="H90" s="95">
        <f>IF(AND(H$80=$B$81,$C90=$B$81),$D90,IF(AND(H$80&gt;$C90,H$80&lt;=($B90+$C90)),$D90/$B90,0)/IF('A.8.FATOR'!H90=0,1,'A.8.FATOR'!H90))</f>
        <v>0</v>
      </c>
      <c r="I90" s="95">
        <f>IF(AND(I$80=$B$81,$C90=$B$81),$D90,IF(AND(I$80&gt;$C90,I$80&lt;=($B90+$C90)),$D90/$B90,0)/IF('A.8.FATOR'!I90=0,1,'A.8.FATOR'!I90))</f>
        <v>0</v>
      </c>
      <c r="J90" s="95">
        <f>IF(AND(J$80=$B$81,$C90=$B$81),$D90,IF(AND(J$80&gt;$C90,J$80&lt;=($B90+$C90)),$D90/$B90,0)/IF('A.8.FATOR'!J90=0,1,'A.8.FATOR'!J90))</f>
        <v>0</v>
      </c>
      <c r="K90" s="95">
        <f>IF(AND(K$80=$B$81,$C90=$B$81),$D90,IF(AND(K$80&gt;$C90,K$80&lt;=($B90+$C90)),$D90/$B90,0)/IF('A.8.FATOR'!K90=0,1,'A.8.FATOR'!K90))</f>
        <v>0</v>
      </c>
      <c r="L90" s="95">
        <f>IF(AND(L$80=$B$81,$C90=$B$81),$D90,IF(AND(L$80&gt;$C90,L$80&lt;=($B90+$C90)),$D90/$B90,0)/IF('A.8.FATOR'!L90=0,1,'A.8.FATOR'!L90))</f>
        <v>0</v>
      </c>
      <c r="M90" s="95">
        <f>IF(AND(M$80=$B$81,$C90=$B$81),$D90,IF(AND(M$80&gt;$C90,M$80&lt;=($B90+$C90)),$D90/$B90,0)/IF('A.8.FATOR'!M90=0,1,'A.8.FATOR'!M90))</f>
        <v>0</v>
      </c>
      <c r="N90" s="95">
        <f>IF(AND(N$80=$B$81,$C90=$B$81),$D90,IF(AND(N$80&gt;$C90,N$80&lt;=($B90+$C90)),$D90/$B90,0)/IF('A.8.FATOR'!N90=0,1,'A.8.FATOR'!N90))</f>
        <v>0</v>
      </c>
      <c r="O90" s="95">
        <f>IF(AND(O$80=$B$81,$C90=$B$81),$D90,IF(AND(O$80&gt;$C90,O$80&lt;=($B90+$C90)),$D90/$B90,0)/IF('A.8.FATOR'!O90=0,1,'A.8.FATOR'!O90))</f>
        <v>0</v>
      </c>
      <c r="P90" s="95">
        <f>IF(AND(P$80=$B$81,$C90=$B$81),$D90,IF(AND(P$80&gt;$C90,P$80&lt;=($B90+$C90)),$D90/$B90,0)/IF('A.8.FATOR'!P90=0,1,'A.8.FATOR'!P90))</f>
        <v>0</v>
      </c>
      <c r="Q90" s="95">
        <f>IF(AND(Q$80=$B$81,$C90=$B$81),$D90,IF(AND(Q$80&gt;$C90,Q$80&lt;=($B90+$C90)),$D90/$B90,0)/IF('A.8.FATOR'!Q90=0,1,'A.8.FATOR'!Q90))</f>
        <v>0</v>
      </c>
      <c r="R90" s="95">
        <f>IF(AND(R$80=$B$81,$C90=$B$81),$D90,IF(AND(R$80&gt;$C90,R$80&lt;=($B90+$C90)),$D90/$B90,0)/IF('A.8.FATOR'!R90=0,1,'A.8.FATOR'!R90))</f>
        <v>0</v>
      </c>
      <c r="S90" s="95">
        <f>IF(AND(S$80=$B$81,$C90=$B$81),$D90,IF(AND(S$80&gt;$C90,S$80&lt;=($B90+$C90)),$D90/$B90,0)/IF('A.8.FATOR'!S90=0,1,'A.8.FATOR'!S90))</f>
        <v>0</v>
      </c>
      <c r="T90" s="95">
        <f>IF(AND(T$80=$B$81,$C90=$B$81),$D90,IF(AND(T$80&gt;$C90,T$80&lt;=($B90+$C90)),$D90/$B90,0)/IF('A.8.FATOR'!T90=0,1,'A.8.FATOR'!T90))</f>
        <v>0</v>
      </c>
      <c r="U90" s="95">
        <f>IF(AND(U$80=$B$81,$C90=$B$81),$D90,IF(AND(U$80&gt;$C90,U$80&lt;=($B90+$C90)),$D90/$B90,0)/IF('A.8.FATOR'!U90=0,1,'A.8.FATOR'!U90))</f>
        <v>0</v>
      </c>
      <c r="V90" s="95">
        <f>IF(AND(V$80=$B$81,$C90=$B$81),$D90,IF(AND(V$80&gt;$C90,V$80&lt;=($B90+$C90)),$D90/$B90,0)/IF('A.8.FATOR'!V90=0,1,'A.8.FATOR'!V90))</f>
        <v>0</v>
      </c>
      <c r="W90" s="95">
        <f>IF(AND(W$80=$B$81,$C90=$B$81),$D90,IF(AND(W$80&gt;$C90,W$80&lt;=($B90+$C90)),$D90/$B90,0)/IF('A.8.FATOR'!W90=0,1,'A.8.FATOR'!W90))</f>
        <v>0</v>
      </c>
      <c r="X90" s="95">
        <f>IF(AND(X$80=$B$81,$C90=$B$81),$D90,IF(AND(X$80&gt;$C90,X$80&lt;=($B90+$C90)),$D90/$B90,0)/IF('A.8.FATOR'!X90=0,1,'A.8.FATOR'!X90))</f>
        <v>0</v>
      </c>
      <c r="Y90" s="84"/>
      <c r="Z90" s="82"/>
    </row>
    <row r="91" spans="2:26" x14ac:dyDescent="0.2">
      <c r="B91" s="499">
        <f t="shared" si="21"/>
        <v>10</v>
      </c>
      <c r="C91" s="113">
        <f t="shared" si="22"/>
        <v>10</v>
      </c>
      <c r="D91" s="96">
        <f t="shared" si="20"/>
        <v>0</v>
      </c>
      <c r="E91" s="95">
        <f>IF(AND(E$80=$B$81,$C91=$B$81),$D91,IF(AND(E$80&gt;$C91,E$80&lt;=($B91+$C91)),$D91/$B91,0)/IF('A.8.FATOR'!E91=0,1,'A.8.FATOR'!E91))</f>
        <v>0</v>
      </c>
      <c r="F91" s="95">
        <f>IF(AND(F$80=$B$81,$C91=$B$81),$D91,IF(AND(F$80&gt;$C91,F$80&lt;=($B91+$C91)),$D91/$B91,0)/IF('A.8.FATOR'!F91=0,1,'A.8.FATOR'!F91))</f>
        <v>0</v>
      </c>
      <c r="G91" s="95">
        <f>IF(AND(G$80=$B$81,$C91=$B$81),$D91,IF(AND(G$80&gt;$C91,G$80&lt;=($B91+$C91)),$D91/$B91,0)/IF('A.8.FATOR'!G91=0,1,'A.8.FATOR'!G91))</f>
        <v>0</v>
      </c>
      <c r="H91" s="95">
        <f>IF(AND(H$80=$B$81,$C91=$B$81),$D91,IF(AND(H$80&gt;$C91,H$80&lt;=($B91+$C91)),$D91/$B91,0)/IF('A.8.FATOR'!H91=0,1,'A.8.FATOR'!H91))</f>
        <v>0</v>
      </c>
      <c r="I91" s="95">
        <f>IF(AND(I$80=$B$81,$C91=$B$81),$D91,IF(AND(I$80&gt;$C91,I$80&lt;=($B91+$C91)),$D91/$B91,0)/IF('A.8.FATOR'!I91=0,1,'A.8.FATOR'!I91))</f>
        <v>0</v>
      </c>
      <c r="J91" s="95">
        <f>IF(AND(J$80=$B$81,$C91=$B$81),$D91,IF(AND(J$80&gt;$C91,J$80&lt;=($B91+$C91)),$D91/$B91,0)/IF('A.8.FATOR'!J91=0,1,'A.8.FATOR'!J91))</f>
        <v>0</v>
      </c>
      <c r="K91" s="95">
        <f>IF(AND(K$80=$B$81,$C91=$B$81),$D91,IF(AND(K$80&gt;$C91,K$80&lt;=($B91+$C91)),$D91/$B91,0)/IF('A.8.FATOR'!K91=0,1,'A.8.FATOR'!K91))</f>
        <v>0</v>
      </c>
      <c r="L91" s="95">
        <f>IF(AND(L$80=$B$81,$C91=$B$81),$D91,IF(AND(L$80&gt;$C91,L$80&lt;=($B91+$C91)),$D91/$B91,0)/IF('A.8.FATOR'!L91=0,1,'A.8.FATOR'!L91))</f>
        <v>0</v>
      </c>
      <c r="M91" s="95">
        <f>IF(AND(M$80=$B$81,$C91=$B$81),$D91,IF(AND(M$80&gt;$C91,M$80&lt;=($B91+$C91)),$D91/$B91,0)/IF('A.8.FATOR'!M91=0,1,'A.8.FATOR'!M91))</f>
        <v>0</v>
      </c>
      <c r="N91" s="95">
        <f>IF(AND(N$80=$B$81,$C91=$B$81),$D91,IF(AND(N$80&gt;$C91,N$80&lt;=($B91+$C91)),$D91/$B91,0)/IF('A.8.FATOR'!N91=0,1,'A.8.FATOR'!N91))</f>
        <v>0</v>
      </c>
      <c r="O91" s="95">
        <f>IF(AND(O$80=$B$81,$C91=$B$81),$D91,IF(AND(O$80&gt;$C91,O$80&lt;=($B91+$C91)),$D91/$B91,0)/IF('A.8.FATOR'!O91=0,1,'A.8.FATOR'!O91))</f>
        <v>0</v>
      </c>
      <c r="P91" s="95">
        <f>IF(AND(P$80=$B$81,$C91=$B$81),$D91,IF(AND(P$80&gt;$C91,P$80&lt;=($B91+$C91)),$D91/$B91,0)/IF('A.8.FATOR'!P91=0,1,'A.8.FATOR'!P91))</f>
        <v>0</v>
      </c>
      <c r="Q91" s="95">
        <f>IF(AND(Q$80=$B$81,$C91=$B$81),$D91,IF(AND(Q$80&gt;$C91,Q$80&lt;=($B91+$C91)),$D91/$B91,0)/IF('A.8.FATOR'!Q91=0,1,'A.8.FATOR'!Q91))</f>
        <v>0</v>
      </c>
      <c r="R91" s="95">
        <f>IF(AND(R$80=$B$81,$C91=$B$81),$D91,IF(AND(R$80&gt;$C91,R$80&lt;=($B91+$C91)),$D91/$B91,0)/IF('A.8.FATOR'!R91=0,1,'A.8.FATOR'!R91))</f>
        <v>0</v>
      </c>
      <c r="S91" s="95">
        <f>IF(AND(S$80=$B$81,$C91=$B$81),$D91,IF(AND(S$80&gt;$C91,S$80&lt;=($B91+$C91)),$D91/$B91,0)/IF('A.8.FATOR'!S91=0,1,'A.8.FATOR'!S91))</f>
        <v>0</v>
      </c>
      <c r="T91" s="95">
        <f>IF(AND(T$80=$B$81,$C91=$B$81),$D91,IF(AND(T$80&gt;$C91,T$80&lt;=($B91+$C91)),$D91/$B91,0)/IF('A.8.FATOR'!T91=0,1,'A.8.FATOR'!T91))</f>
        <v>0</v>
      </c>
      <c r="U91" s="95">
        <f>IF(AND(U$80=$B$81,$C91=$B$81),$D91,IF(AND(U$80&gt;$C91,U$80&lt;=($B91+$C91)),$D91/$B91,0)/IF('A.8.FATOR'!U91=0,1,'A.8.FATOR'!U91))</f>
        <v>0</v>
      </c>
      <c r="V91" s="95">
        <f>IF(AND(V$80=$B$81,$C91=$B$81),$D91,IF(AND(V$80&gt;$C91,V$80&lt;=($B91+$C91)),$D91/$B91,0)/IF('A.8.FATOR'!V91=0,1,'A.8.FATOR'!V91))</f>
        <v>0</v>
      </c>
      <c r="W91" s="95">
        <f>IF(AND(W$80=$B$81,$C91=$B$81),$D91,IF(AND(W$80&gt;$C91,W$80&lt;=($B91+$C91)),$D91/$B91,0)/IF('A.8.FATOR'!W91=0,1,'A.8.FATOR'!W91))</f>
        <v>0</v>
      </c>
      <c r="X91" s="95">
        <f>IF(AND(X$80=$B$81,$C91=$B$81),$D91,IF(AND(X$80&gt;$C91,X$80&lt;=($B91+$C91)),$D91/$B91,0)/IF('A.8.FATOR'!X91=0,1,'A.8.FATOR'!X91))</f>
        <v>0</v>
      </c>
      <c r="Y91" s="84"/>
      <c r="Z91" s="82"/>
    </row>
    <row r="92" spans="2:26" x14ac:dyDescent="0.2">
      <c r="B92" s="499">
        <f t="shared" si="21"/>
        <v>9</v>
      </c>
      <c r="C92" s="113">
        <f t="shared" si="22"/>
        <v>11</v>
      </c>
      <c r="D92" s="96">
        <f t="shared" si="20"/>
        <v>0</v>
      </c>
      <c r="E92" s="95">
        <f>IF(AND(E$80=$B$81,$C92=$B$81),$D92,IF(AND(E$80&gt;$C92,E$80&lt;=($B92+$C92)),$D92/$B92,0)/IF('A.8.FATOR'!E92=0,1,'A.8.FATOR'!E92))</f>
        <v>0</v>
      </c>
      <c r="F92" s="95">
        <f>IF(AND(F$80=$B$81,$C92=$B$81),$D92,IF(AND(F$80&gt;$C92,F$80&lt;=($B92+$C92)),$D92/$B92,0)/IF('A.8.FATOR'!F92=0,1,'A.8.FATOR'!F92))</f>
        <v>0</v>
      </c>
      <c r="G92" s="95">
        <f>IF(AND(G$80=$B$81,$C92=$B$81),$D92,IF(AND(G$80&gt;$C92,G$80&lt;=($B92+$C92)),$D92/$B92,0)/IF('A.8.FATOR'!G92=0,1,'A.8.FATOR'!G92))</f>
        <v>0</v>
      </c>
      <c r="H92" s="95">
        <f>IF(AND(H$80=$B$81,$C92=$B$81),$D92,IF(AND(H$80&gt;$C92,H$80&lt;=($B92+$C92)),$D92/$B92,0)/IF('A.8.FATOR'!H92=0,1,'A.8.FATOR'!H92))</f>
        <v>0</v>
      </c>
      <c r="I92" s="95">
        <f>IF(AND(I$80=$B$81,$C92=$B$81),$D92,IF(AND(I$80&gt;$C92,I$80&lt;=($B92+$C92)),$D92/$B92,0)/IF('A.8.FATOR'!I92=0,1,'A.8.FATOR'!I92))</f>
        <v>0</v>
      </c>
      <c r="J92" s="95">
        <f>IF(AND(J$80=$B$81,$C92=$B$81),$D92,IF(AND(J$80&gt;$C92,J$80&lt;=($B92+$C92)),$D92/$B92,0)/IF('A.8.FATOR'!J92=0,1,'A.8.FATOR'!J92))</f>
        <v>0</v>
      </c>
      <c r="K92" s="95">
        <f>IF(AND(K$80=$B$81,$C92=$B$81),$D92,IF(AND(K$80&gt;$C92,K$80&lt;=($B92+$C92)),$D92/$B92,0)/IF('A.8.FATOR'!K92=0,1,'A.8.FATOR'!K92))</f>
        <v>0</v>
      </c>
      <c r="L92" s="95">
        <f>IF(AND(L$80=$B$81,$C92=$B$81),$D92,IF(AND(L$80&gt;$C92,L$80&lt;=($B92+$C92)),$D92/$B92,0)/IF('A.8.FATOR'!L92=0,1,'A.8.FATOR'!L92))</f>
        <v>0</v>
      </c>
      <c r="M92" s="95">
        <f>IF(AND(M$80=$B$81,$C92=$B$81),$D92,IF(AND(M$80&gt;$C92,M$80&lt;=($B92+$C92)),$D92/$B92,0)/IF('A.8.FATOR'!M92=0,1,'A.8.FATOR'!M92))</f>
        <v>0</v>
      </c>
      <c r="N92" s="95">
        <f>IF(AND(N$80=$B$81,$C92=$B$81),$D92,IF(AND(N$80&gt;$C92,N$80&lt;=($B92+$C92)),$D92/$B92,0)/IF('A.8.FATOR'!N92=0,1,'A.8.FATOR'!N92))</f>
        <v>0</v>
      </c>
      <c r="O92" s="95">
        <f>IF(AND(O$80=$B$81,$C92=$B$81),$D92,IF(AND(O$80&gt;$C92,O$80&lt;=($B92+$C92)),$D92/$B92,0)/IF('A.8.FATOR'!O92=0,1,'A.8.FATOR'!O92))</f>
        <v>0</v>
      </c>
      <c r="P92" s="95">
        <f>IF(AND(P$80=$B$81,$C92=$B$81),$D92,IF(AND(P$80&gt;$C92,P$80&lt;=($B92+$C92)),$D92/$B92,0)/IF('A.8.FATOR'!P92=0,1,'A.8.FATOR'!P92))</f>
        <v>0</v>
      </c>
      <c r="Q92" s="95">
        <f>IF(AND(Q$80=$B$81,$C92=$B$81),$D92,IF(AND(Q$80&gt;$C92,Q$80&lt;=($B92+$C92)),$D92/$B92,0)/IF('A.8.FATOR'!Q92=0,1,'A.8.FATOR'!Q92))</f>
        <v>0</v>
      </c>
      <c r="R92" s="95">
        <f>IF(AND(R$80=$B$81,$C92=$B$81),$D92,IF(AND(R$80&gt;$C92,R$80&lt;=($B92+$C92)),$D92/$B92,0)/IF('A.8.FATOR'!R92=0,1,'A.8.FATOR'!R92))</f>
        <v>0</v>
      </c>
      <c r="S92" s="95">
        <f>IF(AND(S$80=$B$81,$C92=$B$81),$D92,IF(AND(S$80&gt;$C92,S$80&lt;=($B92+$C92)),$D92/$B92,0)/IF('A.8.FATOR'!S92=0,1,'A.8.FATOR'!S92))</f>
        <v>0</v>
      </c>
      <c r="T92" s="95">
        <f>IF(AND(T$80=$B$81,$C92=$B$81),$D92,IF(AND(T$80&gt;$C92,T$80&lt;=($B92+$C92)),$D92/$B92,0)/IF('A.8.FATOR'!T92=0,1,'A.8.FATOR'!T92))</f>
        <v>0</v>
      </c>
      <c r="U92" s="95">
        <f>IF(AND(U$80=$B$81,$C92=$B$81),$D92,IF(AND(U$80&gt;$C92,U$80&lt;=($B92+$C92)),$D92/$B92,0)/IF('A.8.FATOR'!U92=0,1,'A.8.FATOR'!U92))</f>
        <v>0</v>
      </c>
      <c r="V92" s="95">
        <f>IF(AND(V$80=$B$81,$C92=$B$81),$D92,IF(AND(V$80&gt;$C92,V$80&lt;=($B92+$C92)),$D92/$B92,0)/IF('A.8.FATOR'!V92=0,1,'A.8.FATOR'!V92))</f>
        <v>0</v>
      </c>
      <c r="W92" s="95">
        <f>IF(AND(W$80=$B$81,$C92=$B$81),$D92,IF(AND(W$80&gt;$C92,W$80&lt;=($B92+$C92)),$D92/$B92,0)/IF('A.8.FATOR'!W92=0,1,'A.8.FATOR'!W92))</f>
        <v>0</v>
      </c>
      <c r="X92" s="95">
        <f>IF(AND(X$80=$B$81,$C92=$B$81),$D92,IF(AND(X$80&gt;$C92,X$80&lt;=($B92+$C92)),$D92/$B92,0)/IF('A.8.FATOR'!X92=0,1,'A.8.FATOR'!X92))</f>
        <v>0</v>
      </c>
      <c r="Y92" s="84"/>
      <c r="Z92" s="82"/>
    </row>
    <row r="93" spans="2:26" x14ac:dyDescent="0.2">
      <c r="B93" s="499">
        <f t="shared" si="21"/>
        <v>8</v>
      </c>
      <c r="C93" s="113">
        <f t="shared" si="22"/>
        <v>12</v>
      </c>
      <c r="D93" s="96">
        <f t="shared" si="20"/>
        <v>0</v>
      </c>
      <c r="E93" s="95">
        <f>IF(AND(E$80=$B$81,$C93=$B$81),$D93,IF(AND(E$80&gt;$C93,E$80&lt;=($B93+$C93)),$D93/$B93,0)/IF('A.8.FATOR'!E93=0,1,'A.8.FATOR'!E93))</f>
        <v>0</v>
      </c>
      <c r="F93" s="95">
        <f>IF(AND(F$80=$B$81,$C93=$B$81),$D93,IF(AND(F$80&gt;$C93,F$80&lt;=($B93+$C93)),$D93/$B93,0)/IF('A.8.FATOR'!F93=0,1,'A.8.FATOR'!F93))</f>
        <v>0</v>
      </c>
      <c r="G93" s="95">
        <f>IF(AND(G$80=$B$81,$C93=$B$81),$D93,IF(AND(G$80&gt;$C93,G$80&lt;=($B93+$C93)),$D93/$B93,0)/IF('A.8.FATOR'!G93=0,1,'A.8.FATOR'!G93))</f>
        <v>0</v>
      </c>
      <c r="H93" s="95">
        <f>IF(AND(H$80=$B$81,$C93=$B$81),$D93,IF(AND(H$80&gt;$C93,H$80&lt;=($B93+$C93)),$D93/$B93,0)/IF('A.8.FATOR'!H93=0,1,'A.8.FATOR'!H93))</f>
        <v>0</v>
      </c>
      <c r="I93" s="95">
        <f>IF(AND(I$80=$B$81,$C93=$B$81),$D93,IF(AND(I$80&gt;$C93,I$80&lt;=($B93+$C93)),$D93/$B93,0)/IF('A.8.FATOR'!I93=0,1,'A.8.FATOR'!I93))</f>
        <v>0</v>
      </c>
      <c r="J93" s="95">
        <f>IF(AND(J$80=$B$81,$C93=$B$81),$D93,IF(AND(J$80&gt;$C93,J$80&lt;=($B93+$C93)),$D93/$B93,0)/IF('A.8.FATOR'!J93=0,1,'A.8.FATOR'!J93))</f>
        <v>0</v>
      </c>
      <c r="K93" s="95">
        <f>IF(AND(K$80=$B$81,$C93=$B$81),$D93,IF(AND(K$80&gt;$C93,K$80&lt;=($B93+$C93)),$D93/$B93,0)/IF('A.8.FATOR'!K93=0,1,'A.8.FATOR'!K93))</f>
        <v>0</v>
      </c>
      <c r="L93" s="95">
        <f>IF(AND(L$80=$B$81,$C93=$B$81),$D93,IF(AND(L$80&gt;$C93,L$80&lt;=($B93+$C93)),$D93/$B93,0)/IF('A.8.FATOR'!L93=0,1,'A.8.FATOR'!L93))</f>
        <v>0</v>
      </c>
      <c r="M93" s="95">
        <f>IF(AND(M$80=$B$81,$C93=$B$81),$D93,IF(AND(M$80&gt;$C93,M$80&lt;=($B93+$C93)),$D93/$B93,0)/IF('A.8.FATOR'!M93=0,1,'A.8.FATOR'!M93))</f>
        <v>0</v>
      </c>
      <c r="N93" s="95">
        <f>IF(AND(N$80=$B$81,$C93=$B$81),$D93,IF(AND(N$80&gt;$C93,N$80&lt;=($B93+$C93)),$D93/$B93,0)/IF('A.8.FATOR'!N93=0,1,'A.8.FATOR'!N93))</f>
        <v>0</v>
      </c>
      <c r="O93" s="95">
        <f>IF(AND(O$80=$B$81,$C93=$B$81),$D93,IF(AND(O$80&gt;$C93,O$80&lt;=($B93+$C93)),$D93/$B93,0)/IF('A.8.FATOR'!O93=0,1,'A.8.FATOR'!O93))</f>
        <v>0</v>
      </c>
      <c r="P93" s="95">
        <f>IF(AND(P$80=$B$81,$C93=$B$81),$D93,IF(AND(P$80&gt;$C93,P$80&lt;=($B93+$C93)),$D93/$B93,0)/IF('A.8.FATOR'!P93=0,1,'A.8.FATOR'!P93))</f>
        <v>0</v>
      </c>
      <c r="Q93" s="95">
        <f>IF(AND(Q$80=$B$81,$C93=$B$81),$D93,IF(AND(Q$80&gt;$C93,Q$80&lt;=($B93+$C93)),$D93/$B93,0)/IF('A.8.FATOR'!Q93=0,1,'A.8.FATOR'!Q93))</f>
        <v>0</v>
      </c>
      <c r="R93" s="95">
        <f>IF(AND(R$80=$B$81,$C93=$B$81),$D93,IF(AND(R$80&gt;$C93,R$80&lt;=($B93+$C93)),$D93/$B93,0)/IF('A.8.FATOR'!R93=0,1,'A.8.FATOR'!R93))</f>
        <v>0</v>
      </c>
      <c r="S93" s="95">
        <f>IF(AND(S$80=$B$81,$C93=$B$81),$D93,IF(AND(S$80&gt;$C93,S$80&lt;=($B93+$C93)),$D93/$B93,0)/IF('A.8.FATOR'!S93=0,1,'A.8.FATOR'!S93))</f>
        <v>0</v>
      </c>
      <c r="T93" s="95">
        <f>IF(AND(T$80=$B$81,$C93=$B$81),$D93,IF(AND(T$80&gt;$C93,T$80&lt;=($B93+$C93)),$D93/$B93,0)/IF('A.8.FATOR'!T93=0,1,'A.8.FATOR'!T93))</f>
        <v>0</v>
      </c>
      <c r="U93" s="95">
        <f>IF(AND(U$80=$B$81,$C93=$B$81),$D93,IF(AND(U$80&gt;$C93,U$80&lt;=($B93+$C93)),$D93/$B93,0)/IF('A.8.FATOR'!U93=0,1,'A.8.FATOR'!U93))</f>
        <v>0</v>
      </c>
      <c r="V93" s="95">
        <f>IF(AND(V$80=$B$81,$C93=$B$81),$D93,IF(AND(V$80&gt;$C93,V$80&lt;=($B93+$C93)),$D93/$B93,0)/IF('A.8.FATOR'!V93=0,1,'A.8.FATOR'!V93))</f>
        <v>0</v>
      </c>
      <c r="W93" s="95">
        <f>IF(AND(W$80=$B$81,$C93=$B$81),$D93,IF(AND(W$80&gt;$C93,W$80&lt;=($B93+$C93)),$D93/$B93,0)/IF('A.8.FATOR'!W93=0,1,'A.8.FATOR'!W93))</f>
        <v>0</v>
      </c>
      <c r="X93" s="95">
        <f>IF(AND(X$80=$B$81,$C93=$B$81),$D93,IF(AND(X$80&gt;$C93,X$80&lt;=($B93+$C93)),$D93/$B93,0)/IF('A.8.FATOR'!X93=0,1,'A.8.FATOR'!X93))</f>
        <v>0</v>
      </c>
      <c r="Y93" s="84"/>
      <c r="Z93" s="82"/>
    </row>
    <row r="94" spans="2:26" x14ac:dyDescent="0.2">
      <c r="B94" s="499">
        <f t="shared" si="21"/>
        <v>7</v>
      </c>
      <c r="C94" s="113">
        <f t="shared" si="22"/>
        <v>13</v>
      </c>
      <c r="D94" s="96">
        <f t="shared" si="20"/>
        <v>0</v>
      </c>
      <c r="E94" s="95">
        <f>IF(AND(E$80=$B$81,$C94=$B$81),$D94,IF(AND(E$80&gt;$C94,E$80&lt;=($B94+$C94)),$D94/$B94,0)/IF('A.8.FATOR'!E94=0,1,'A.8.FATOR'!E94))</f>
        <v>0</v>
      </c>
      <c r="F94" s="95">
        <f>IF(AND(F$80=$B$81,$C94=$B$81),$D94,IF(AND(F$80&gt;$C94,F$80&lt;=($B94+$C94)),$D94/$B94,0)/IF('A.8.FATOR'!F94=0,1,'A.8.FATOR'!F94))</f>
        <v>0</v>
      </c>
      <c r="G94" s="95">
        <f>IF(AND(G$80=$B$81,$C94=$B$81),$D94,IF(AND(G$80&gt;$C94,G$80&lt;=($B94+$C94)),$D94/$B94,0)/IF('A.8.FATOR'!G94=0,1,'A.8.FATOR'!G94))</f>
        <v>0</v>
      </c>
      <c r="H94" s="95">
        <f>IF(AND(H$80=$B$81,$C94=$B$81),$D94,IF(AND(H$80&gt;$C94,H$80&lt;=($B94+$C94)),$D94/$B94,0)/IF('A.8.FATOR'!H94=0,1,'A.8.FATOR'!H94))</f>
        <v>0</v>
      </c>
      <c r="I94" s="95">
        <f>IF(AND(I$80=$B$81,$C94=$B$81),$D94,IF(AND(I$80&gt;$C94,I$80&lt;=($B94+$C94)),$D94/$B94,0)/IF('A.8.FATOR'!I94=0,1,'A.8.FATOR'!I94))</f>
        <v>0</v>
      </c>
      <c r="J94" s="95">
        <f>IF(AND(J$80=$B$81,$C94=$B$81),$D94,IF(AND(J$80&gt;$C94,J$80&lt;=($B94+$C94)),$D94/$B94,0)/IF('A.8.FATOR'!J94=0,1,'A.8.FATOR'!J94))</f>
        <v>0</v>
      </c>
      <c r="K94" s="95">
        <f>IF(AND(K$80=$B$81,$C94=$B$81),$D94,IF(AND(K$80&gt;$C94,K$80&lt;=($B94+$C94)),$D94/$B94,0)/IF('A.8.FATOR'!K94=0,1,'A.8.FATOR'!K94))</f>
        <v>0</v>
      </c>
      <c r="L94" s="95">
        <f>IF(AND(L$80=$B$81,$C94=$B$81),$D94,IF(AND(L$80&gt;$C94,L$80&lt;=($B94+$C94)),$D94/$B94,0)/IF('A.8.FATOR'!L94=0,1,'A.8.FATOR'!L94))</f>
        <v>0</v>
      </c>
      <c r="M94" s="95">
        <f>IF(AND(M$80=$B$81,$C94=$B$81),$D94,IF(AND(M$80&gt;$C94,M$80&lt;=($B94+$C94)),$D94/$B94,0)/IF('A.8.FATOR'!M94=0,1,'A.8.FATOR'!M94))</f>
        <v>0</v>
      </c>
      <c r="N94" s="95">
        <f>IF(AND(N$80=$B$81,$C94=$B$81),$D94,IF(AND(N$80&gt;$C94,N$80&lt;=($B94+$C94)),$D94/$B94,0)/IF('A.8.FATOR'!N94=0,1,'A.8.FATOR'!N94))</f>
        <v>0</v>
      </c>
      <c r="O94" s="95">
        <f>IF(AND(O$80=$B$81,$C94=$B$81),$D94,IF(AND(O$80&gt;$C94,O$80&lt;=($B94+$C94)),$D94/$B94,0)/IF('A.8.FATOR'!O94=0,1,'A.8.FATOR'!O94))</f>
        <v>0</v>
      </c>
      <c r="P94" s="95">
        <f>IF(AND(P$80=$B$81,$C94=$B$81),$D94,IF(AND(P$80&gt;$C94,P$80&lt;=($B94+$C94)),$D94/$B94,0)/IF('A.8.FATOR'!P94=0,1,'A.8.FATOR'!P94))</f>
        <v>0</v>
      </c>
      <c r="Q94" s="95">
        <f>IF(AND(Q$80=$B$81,$C94=$B$81),$D94,IF(AND(Q$80&gt;$C94,Q$80&lt;=($B94+$C94)),$D94/$B94,0)/IF('A.8.FATOR'!Q94=0,1,'A.8.FATOR'!Q94))</f>
        <v>0</v>
      </c>
      <c r="R94" s="95">
        <f>IF(AND(R$80=$B$81,$C94=$B$81),$D94,IF(AND(R$80&gt;$C94,R$80&lt;=($B94+$C94)),$D94/$B94,0)/IF('A.8.FATOR'!R94=0,1,'A.8.FATOR'!R94))</f>
        <v>0</v>
      </c>
      <c r="S94" s="95">
        <f>IF(AND(S$80=$B$81,$C94=$B$81),$D94,IF(AND(S$80&gt;$C94,S$80&lt;=($B94+$C94)),$D94/$B94,0)/IF('A.8.FATOR'!S94=0,1,'A.8.FATOR'!S94))</f>
        <v>0</v>
      </c>
      <c r="T94" s="95">
        <f>IF(AND(T$80=$B$81,$C94=$B$81),$D94,IF(AND(T$80&gt;$C94,T$80&lt;=($B94+$C94)),$D94/$B94,0)/IF('A.8.FATOR'!T94=0,1,'A.8.FATOR'!T94))</f>
        <v>0</v>
      </c>
      <c r="U94" s="95">
        <f>IF(AND(U$80=$B$81,$C94=$B$81),$D94,IF(AND(U$80&gt;$C94,U$80&lt;=($B94+$C94)),$D94/$B94,0)/IF('A.8.FATOR'!U94=0,1,'A.8.FATOR'!U94))</f>
        <v>0</v>
      </c>
      <c r="V94" s="95">
        <f>IF(AND(V$80=$B$81,$C94=$B$81),$D94,IF(AND(V$80&gt;$C94,V$80&lt;=($B94+$C94)),$D94/$B94,0)/IF('A.8.FATOR'!V94=0,1,'A.8.FATOR'!V94))</f>
        <v>0</v>
      </c>
      <c r="W94" s="95">
        <f>IF(AND(W$80=$B$81,$C94=$B$81),$D94,IF(AND(W$80&gt;$C94,W$80&lt;=($B94+$C94)),$D94/$B94,0)/IF('A.8.FATOR'!W94=0,1,'A.8.FATOR'!W94))</f>
        <v>0</v>
      </c>
      <c r="X94" s="95">
        <f>IF(AND(X$80=$B$81,$C94=$B$81),$D94,IF(AND(X$80&gt;$C94,X$80&lt;=($B94+$C94)),$D94/$B94,0)/IF('A.8.FATOR'!X94=0,1,'A.8.FATOR'!X94))</f>
        <v>0</v>
      </c>
      <c r="Y94" s="84"/>
      <c r="Z94" s="82"/>
    </row>
    <row r="95" spans="2:26" x14ac:dyDescent="0.2">
      <c r="B95" s="499">
        <f t="shared" si="21"/>
        <v>6</v>
      </c>
      <c r="C95" s="113">
        <f t="shared" si="22"/>
        <v>14</v>
      </c>
      <c r="D95" s="96">
        <f t="shared" si="20"/>
        <v>0</v>
      </c>
      <c r="E95" s="95">
        <f>IF(AND(E$80=$B$81,$C95=$B$81),$D95,IF(AND(E$80&gt;$C95,E$80&lt;=($B95+$C95)),$D95/$B95,0)/IF('A.8.FATOR'!E95=0,1,'A.8.FATOR'!E95))</f>
        <v>0</v>
      </c>
      <c r="F95" s="95">
        <f>IF(AND(F$80=$B$81,$C95=$B$81),$D95,IF(AND(F$80&gt;$C95,F$80&lt;=($B95+$C95)),$D95/$B95,0)/IF('A.8.FATOR'!F95=0,1,'A.8.FATOR'!F95))</f>
        <v>0</v>
      </c>
      <c r="G95" s="95">
        <f>IF(AND(G$80=$B$81,$C95=$B$81),$D95,IF(AND(G$80&gt;$C95,G$80&lt;=($B95+$C95)),$D95/$B95,0)/IF('A.8.FATOR'!G95=0,1,'A.8.FATOR'!G95))</f>
        <v>0</v>
      </c>
      <c r="H95" s="95">
        <f>IF(AND(H$80=$B$81,$C95=$B$81),$D95,IF(AND(H$80&gt;$C95,H$80&lt;=($B95+$C95)),$D95/$B95,0)/IF('A.8.FATOR'!H95=0,1,'A.8.FATOR'!H95))</f>
        <v>0</v>
      </c>
      <c r="I95" s="95">
        <f>IF(AND(I$80=$B$81,$C95=$B$81),$D95,IF(AND(I$80&gt;$C95,I$80&lt;=($B95+$C95)),$D95/$B95,0)/IF('A.8.FATOR'!I95=0,1,'A.8.FATOR'!I95))</f>
        <v>0</v>
      </c>
      <c r="J95" s="95">
        <f>IF(AND(J$80=$B$81,$C95=$B$81),$D95,IF(AND(J$80&gt;$C95,J$80&lt;=($B95+$C95)),$D95/$B95,0)/IF('A.8.FATOR'!J95=0,1,'A.8.FATOR'!J95))</f>
        <v>0</v>
      </c>
      <c r="K95" s="95">
        <f>IF(AND(K$80=$B$81,$C95=$B$81),$D95,IF(AND(K$80&gt;$C95,K$80&lt;=($B95+$C95)),$D95/$B95,0)/IF('A.8.FATOR'!K95=0,1,'A.8.FATOR'!K95))</f>
        <v>0</v>
      </c>
      <c r="L95" s="95">
        <f>IF(AND(L$80=$B$81,$C95=$B$81),$D95,IF(AND(L$80&gt;$C95,L$80&lt;=($B95+$C95)),$D95/$B95,0)/IF('A.8.FATOR'!L95=0,1,'A.8.FATOR'!L95))</f>
        <v>0</v>
      </c>
      <c r="M95" s="95">
        <f>IF(AND(M$80=$B$81,$C95=$B$81),$D95,IF(AND(M$80&gt;$C95,M$80&lt;=($B95+$C95)),$D95/$B95,0)/IF('A.8.FATOR'!M95=0,1,'A.8.FATOR'!M95))</f>
        <v>0</v>
      </c>
      <c r="N95" s="95">
        <f>IF(AND(N$80=$B$81,$C95=$B$81),$D95,IF(AND(N$80&gt;$C95,N$80&lt;=($B95+$C95)),$D95/$B95,0)/IF('A.8.FATOR'!N95=0,1,'A.8.FATOR'!N95))</f>
        <v>0</v>
      </c>
      <c r="O95" s="95">
        <f>IF(AND(O$80=$B$81,$C95=$B$81),$D95,IF(AND(O$80&gt;$C95,O$80&lt;=($B95+$C95)),$D95/$B95,0)/IF('A.8.FATOR'!O95=0,1,'A.8.FATOR'!O95))</f>
        <v>0</v>
      </c>
      <c r="P95" s="95">
        <f>IF(AND(P$80=$B$81,$C95=$B$81),$D95,IF(AND(P$80&gt;$C95,P$80&lt;=($B95+$C95)),$D95/$B95,0)/IF('A.8.FATOR'!P95=0,1,'A.8.FATOR'!P95))</f>
        <v>0</v>
      </c>
      <c r="Q95" s="95">
        <f>IF(AND(Q$80=$B$81,$C95=$B$81),$D95,IF(AND(Q$80&gt;$C95,Q$80&lt;=($B95+$C95)),$D95/$B95,0)/IF('A.8.FATOR'!Q95=0,1,'A.8.FATOR'!Q95))</f>
        <v>0</v>
      </c>
      <c r="R95" s="95">
        <f>IF(AND(R$80=$B$81,$C95=$B$81),$D95,IF(AND(R$80&gt;$C95,R$80&lt;=($B95+$C95)),$D95/$B95,0)/IF('A.8.FATOR'!R95=0,1,'A.8.FATOR'!R95))</f>
        <v>0</v>
      </c>
      <c r="S95" s="95">
        <f>IF(AND(S$80=$B$81,$C95=$B$81),$D95,IF(AND(S$80&gt;$C95,S$80&lt;=($B95+$C95)),$D95/$B95,0)/IF('A.8.FATOR'!S95=0,1,'A.8.FATOR'!S95))</f>
        <v>0</v>
      </c>
      <c r="T95" s="95">
        <f>IF(AND(T$80=$B$81,$C95=$B$81),$D95,IF(AND(T$80&gt;$C95,T$80&lt;=($B95+$C95)),$D95/$B95,0)/IF('A.8.FATOR'!T95=0,1,'A.8.FATOR'!T95))</f>
        <v>0</v>
      </c>
      <c r="U95" s="95">
        <f>IF(AND(U$80=$B$81,$C95=$B$81),$D95,IF(AND(U$80&gt;$C95,U$80&lt;=($B95+$C95)),$D95/$B95,0)/IF('A.8.FATOR'!U95=0,1,'A.8.FATOR'!U95))</f>
        <v>0</v>
      </c>
      <c r="V95" s="95">
        <f>IF(AND(V$80=$B$81,$C95=$B$81),$D95,IF(AND(V$80&gt;$C95,V$80&lt;=($B95+$C95)),$D95/$B95,0)/IF('A.8.FATOR'!V95=0,1,'A.8.FATOR'!V95))</f>
        <v>0</v>
      </c>
      <c r="W95" s="95">
        <f>IF(AND(W$80=$B$81,$C95=$B$81),$D95,IF(AND(W$80&gt;$C95,W$80&lt;=($B95+$C95)),$D95/$B95,0)/IF('A.8.FATOR'!W95=0,1,'A.8.FATOR'!W95))</f>
        <v>0</v>
      </c>
      <c r="X95" s="95">
        <f>IF(AND(X$80=$B$81,$C95=$B$81),$D95,IF(AND(X$80&gt;$C95,X$80&lt;=($B95+$C95)),$D95/$B95,0)/IF('A.8.FATOR'!X95=0,1,'A.8.FATOR'!X95))</f>
        <v>0</v>
      </c>
      <c r="Y95" s="84"/>
      <c r="Z95" s="82"/>
    </row>
    <row r="96" spans="2:26" x14ac:dyDescent="0.2">
      <c r="B96" s="499">
        <f t="shared" si="21"/>
        <v>5</v>
      </c>
      <c r="C96" s="113">
        <f t="shared" si="22"/>
        <v>15</v>
      </c>
      <c r="D96" s="96">
        <f t="shared" si="20"/>
        <v>0</v>
      </c>
      <c r="E96" s="95">
        <f>IF(AND(E$80=$B$81,$C96=$B$81),$D96,IF(AND(E$80&gt;$C96,E$80&lt;=($B96+$C96)),$D96/$B96,0)/IF('A.8.FATOR'!E96=0,1,'A.8.FATOR'!E96))</f>
        <v>0</v>
      </c>
      <c r="F96" s="95">
        <f>IF(AND(F$80=$B$81,$C96=$B$81),$D96,IF(AND(F$80&gt;$C96,F$80&lt;=($B96+$C96)),$D96/$B96,0)/IF('A.8.FATOR'!F96=0,1,'A.8.FATOR'!F96))</f>
        <v>0</v>
      </c>
      <c r="G96" s="95">
        <f>IF(AND(G$80=$B$81,$C96=$B$81),$D96,IF(AND(G$80&gt;$C96,G$80&lt;=($B96+$C96)),$D96/$B96,0)/IF('A.8.FATOR'!G96=0,1,'A.8.FATOR'!G96))</f>
        <v>0</v>
      </c>
      <c r="H96" s="95">
        <f>IF(AND(H$80=$B$81,$C96=$B$81),$D96,IF(AND(H$80&gt;$C96,H$80&lt;=($B96+$C96)),$D96/$B96,0)/IF('A.8.FATOR'!H96=0,1,'A.8.FATOR'!H96))</f>
        <v>0</v>
      </c>
      <c r="I96" s="95">
        <f>IF(AND(I$80=$B$81,$C96=$B$81),$D96,IF(AND(I$80&gt;$C96,I$80&lt;=($B96+$C96)),$D96/$B96,0)/IF('A.8.FATOR'!I96=0,1,'A.8.FATOR'!I96))</f>
        <v>0</v>
      </c>
      <c r="J96" s="95">
        <f>IF(AND(J$80=$B$81,$C96=$B$81),$D96,IF(AND(J$80&gt;$C96,J$80&lt;=($B96+$C96)),$D96/$B96,0)/IF('A.8.FATOR'!J96=0,1,'A.8.FATOR'!J96))</f>
        <v>0</v>
      </c>
      <c r="K96" s="95">
        <f>IF(AND(K$80=$B$81,$C96=$B$81),$D96,IF(AND(K$80&gt;$C96,K$80&lt;=($B96+$C96)),$D96/$B96,0)/IF('A.8.FATOR'!K96=0,1,'A.8.FATOR'!K96))</f>
        <v>0</v>
      </c>
      <c r="L96" s="95">
        <f>IF(AND(L$80=$B$81,$C96=$B$81),$D96,IF(AND(L$80&gt;$C96,L$80&lt;=($B96+$C96)),$D96/$B96,0)/IF('A.8.FATOR'!L96=0,1,'A.8.FATOR'!L96))</f>
        <v>0</v>
      </c>
      <c r="M96" s="95">
        <f>IF(AND(M$80=$B$81,$C96=$B$81),$D96,IF(AND(M$80&gt;$C96,M$80&lt;=($B96+$C96)),$D96/$B96,0)/IF('A.8.FATOR'!M96=0,1,'A.8.FATOR'!M96))</f>
        <v>0</v>
      </c>
      <c r="N96" s="95">
        <f>IF(AND(N$80=$B$81,$C96=$B$81),$D96,IF(AND(N$80&gt;$C96,N$80&lt;=($B96+$C96)),$D96/$B96,0)/IF('A.8.FATOR'!N96=0,1,'A.8.FATOR'!N96))</f>
        <v>0</v>
      </c>
      <c r="O96" s="95">
        <f>IF(AND(O$80=$B$81,$C96=$B$81),$D96,IF(AND(O$80&gt;$C96,O$80&lt;=($B96+$C96)),$D96/$B96,0)/IF('A.8.FATOR'!O96=0,1,'A.8.FATOR'!O96))</f>
        <v>0</v>
      </c>
      <c r="P96" s="95">
        <f>IF(AND(P$80=$B$81,$C96=$B$81),$D96,IF(AND(P$80&gt;$C96,P$80&lt;=($B96+$C96)),$D96/$B96,0)/IF('A.8.FATOR'!P96=0,1,'A.8.FATOR'!P96))</f>
        <v>0</v>
      </c>
      <c r="Q96" s="95">
        <f>IF(AND(Q$80=$B$81,$C96=$B$81),$D96,IF(AND(Q$80&gt;$C96,Q$80&lt;=($B96+$C96)),$D96/$B96,0)/IF('A.8.FATOR'!Q96=0,1,'A.8.FATOR'!Q96))</f>
        <v>0</v>
      </c>
      <c r="R96" s="95">
        <f>IF(AND(R$80=$B$81,$C96=$B$81),$D96,IF(AND(R$80&gt;$C96,R$80&lt;=($B96+$C96)),$D96/$B96,0)/IF('A.8.FATOR'!R96=0,1,'A.8.FATOR'!R96))</f>
        <v>0</v>
      </c>
      <c r="S96" s="95">
        <f>IF(AND(S$80=$B$81,$C96=$B$81),$D96,IF(AND(S$80&gt;$C96,S$80&lt;=($B96+$C96)),$D96/$B96,0)/IF('A.8.FATOR'!S96=0,1,'A.8.FATOR'!S96))</f>
        <v>0</v>
      </c>
      <c r="T96" s="95">
        <f>IF(AND(T$80=$B$81,$C96=$B$81),$D96,IF(AND(T$80&gt;$C96,T$80&lt;=($B96+$C96)),$D96/$B96,0)/IF('A.8.FATOR'!T96=0,1,'A.8.FATOR'!T96))</f>
        <v>0</v>
      </c>
      <c r="U96" s="95">
        <f>IF(AND(U$80=$B$81,$C96=$B$81),$D96,IF(AND(U$80&gt;$C96,U$80&lt;=($B96+$C96)),$D96/$B96,0)/IF('A.8.FATOR'!U96=0,1,'A.8.FATOR'!U96))</f>
        <v>0</v>
      </c>
      <c r="V96" s="95">
        <f>IF(AND(V$80=$B$81,$C96=$B$81),$D96,IF(AND(V$80&gt;$C96,V$80&lt;=($B96+$C96)),$D96/$B96,0)/IF('A.8.FATOR'!V96=0,1,'A.8.FATOR'!V96))</f>
        <v>0</v>
      </c>
      <c r="W96" s="95">
        <f>IF(AND(W$80=$B$81,$C96=$B$81),$D96,IF(AND(W$80&gt;$C96,W$80&lt;=($B96+$C96)),$D96/$B96,0)/IF('A.8.FATOR'!W96=0,1,'A.8.FATOR'!W96))</f>
        <v>0</v>
      </c>
      <c r="X96" s="95">
        <f>IF(AND(X$80=$B$81,$C96=$B$81),$D96,IF(AND(X$80&gt;$C96,X$80&lt;=($B96+$C96)),$D96/$B96,0)/IF('A.8.FATOR'!X96=0,1,'A.8.FATOR'!X96))</f>
        <v>0</v>
      </c>
      <c r="Y96" s="84"/>
      <c r="Z96" s="82"/>
    </row>
    <row r="97" spans="2:26" x14ac:dyDescent="0.2">
      <c r="B97" s="499">
        <f t="shared" si="21"/>
        <v>4</v>
      </c>
      <c r="C97" s="113">
        <f t="shared" si="22"/>
        <v>16</v>
      </c>
      <c r="D97" s="96">
        <f t="shared" si="20"/>
        <v>0</v>
      </c>
      <c r="E97" s="95">
        <f>IF(AND(E$80=$B$81,$C97=$B$81),$D97,IF(AND(E$80&gt;$C97,E$80&lt;=($B97+$C97)),$D97/$B97,0)/IF('A.8.FATOR'!E97=0,1,'A.8.FATOR'!E97))</f>
        <v>0</v>
      </c>
      <c r="F97" s="95">
        <f>IF(AND(F$80=$B$81,$C97=$B$81),$D97,IF(AND(F$80&gt;$C97,F$80&lt;=($B97+$C97)),$D97/$B97,0)/IF('A.8.FATOR'!F97=0,1,'A.8.FATOR'!F97))</f>
        <v>0</v>
      </c>
      <c r="G97" s="95">
        <f>IF(AND(G$80=$B$81,$C97=$B$81),$D97,IF(AND(G$80&gt;$C97,G$80&lt;=($B97+$C97)),$D97/$B97,0)/IF('A.8.FATOR'!G97=0,1,'A.8.FATOR'!G97))</f>
        <v>0</v>
      </c>
      <c r="H97" s="95">
        <f>IF(AND(H$80=$B$81,$C97=$B$81),$D97,IF(AND(H$80&gt;$C97,H$80&lt;=($B97+$C97)),$D97/$B97,0)/IF('A.8.FATOR'!H97=0,1,'A.8.FATOR'!H97))</f>
        <v>0</v>
      </c>
      <c r="I97" s="95">
        <f>IF(AND(I$80=$B$81,$C97=$B$81),$D97,IF(AND(I$80&gt;$C97,I$80&lt;=($B97+$C97)),$D97/$B97,0)/IF('A.8.FATOR'!I97=0,1,'A.8.FATOR'!I97))</f>
        <v>0</v>
      </c>
      <c r="J97" s="95">
        <f>IF(AND(J$80=$B$81,$C97=$B$81),$D97,IF(AND(J$80&gt;$C97,J$80&lt;=($B97+$C97)),$D97/$B97,0)/IF('A.8.FATOR'!J97=0,1,'A.8.FATOR'!J97))</f>
        <v>0</v>
      </c>
      <c r="K97" s="95">
        <f>IF(AND(K$80=$B$81,$C97=$B$81),$D97,IF(AND(K$80&gt;$C97,K$80&lt;=($B97+$C97)),$D97/$B97,0)/IF('A.8.FATOR'!K97=0,1,'A.8.FATOR'!K97))</f>
        <v>0</v>
      </c>
      <c r="L97" s="95">
        <f>IF(AND(L$80=$B$81,$C97=$B$81),$D97,IF(AND(L$80&gt;$C97,L$80&lt;=($B97+$C97)),$D97/$B97,0)/IF('A.8.FATOR'!L97=0,1,'A.8.FATOR'!L97))</f>
        <v>0</v>
      </c>
      <c r="M97" s="95">
        <f>IF(AND(M$80=$B$81,$C97=$B$81),$D97,IF(AND(M$80&gt;$C97,M$80&lt;=($B97+$C97)),$D97/$B97,0)/IF('A.8.FATOR'!M97=0,1,'A.8.FATOR'!M97))</f>
        <v>0</v>
      </c>
      <c r="N97" s="95">
        <f>IF(AND(N$80=$B$81,$C97=$B$81),$D97,IF(AND(N$80&gt;$C97,N$80&lt;=($B97+$C97)),$D97/$B97,0)/IF('A.8.FATOR'!N97=0,1,'A.8.FATOR'!N97))</f>
        <v>0</v>
      </c>
      <c r="O97" s="95">
        <f>IF(AND(O$80=$B$81,$C97=$B$81),$D97,IF(AND(O$80&gt;$C97,O$80&lt;=($B97+$C97)),$D97/$B97,0)/IF('A.8.FATOR'!O97=0,1,'A.8.FATOR'!O97))</f>
        <v>0</v>
      </c>
      <c r="P97" s="95">
        <f>IF(AND(P$80=$B$81,$C97=$B$81),$D97,IF(AND(P$80&gt;$C97,P$80&lt;=($B97+$C97)),$D97/$B97,0)/IF('A.8.FATOR'!P97=0,1,'A.8.FATOR'!P97))</f>
        <v>0</v>
      </c>
      <c r="Q97" s="95">
        <f>IF(AND(Q$80=$B$81,$C97=$B$81),$D97,IF(AND(Q$80&gt;$C97,Q$80&lt;=($B97+$C97)),$D97/$B97,0)/IF('A.8.FATOR'!Q97=0,1,'A.8.FATOR'!Q97))</f>
        <v>0</v>
      </c>
      <c r="R97" s="95">
        <f>IF(AND(R$80=$B$81,$C97=$B$81),$D97,IF(AND(R$80&gt;$C97,R$80&lt;=($B97+$C97)),$D97/$B97,0)/IF('A.8.FATOR'!R97=0,1,'A.8.FATOR'!R97))</f>
        <v>0</v>
      </c>
      <c r="S97" s="95">
        <f>IF(AND(S$80=$B$81,$C97=$B$81),$D97,IF(AND(S$80&gt;$C97,S$80&lt;=($B97+$C97)),$D97/$B97,0)/IF('A.8.FATOR'!S97=0,1,'A.8.FATOR'!S97))</f>
        <v>0</v>
      </c>
      <c r="T97" s="95">
        <f>IF(AND(T$80=$B$81,$C97=$B$81),$D97,IF(AND(T$80&gt;$C97,T$80&lt;=($B97+$C97)),$D97/$B97,0)/IF('A.8.FATOR'!T97=0,1,'A.8.FATOR'!T97))</f>
        <v>0</v>
      </c>
      <c r="U97" s="95">
        <f>IF(AND(U$80=$B$81,$C97=$B$81),$D97,IF(AND(U$80&gt;$C97,U$80&lt;=($B97+$C97)),$D97/$B97,0)/IF('A.8.FATOR'!U97=0,1,'A.8.FATOR'!U97))</f>
        <v>0</v>
      </c>
      <c r="V97" s="95">
        <f>IF(AND(V$80=$B$81,$C97=$B$81),$D97,IF(AND(V$80&gt;$C97,V$80&lt;=($B97+$C97)),$D97/$B97,0)/IF('A.8.FATOR'!V97=0,1,'A.8.FATOR'!V97))</f>
        <v>0</v>
      </c>
      <c r="W97" s="95">
        <f>IF(AND(W$80=$B$81,$C97=$B$81),$D97,IF(AND(W$80&gt;$C97,W$80&lt;=($B97+$C97)),$D97/$B97,0)/IF('A.8.FATOR'!W97=0,1,'A.8.FATOR'!W97))</f>
        <v>0</v>
      </c>
      <c r="X97" s="95">
        <f>IF(AND(X$80=$B$81,$C97=$B$81),$D97,IF(AND(X$80&gt;$C97,X$80&lt;=($B97+$C97)),$D97/$B97,0)/IF('A.8.FATOR'!X97=0,1,'A.8.FATOR'!X97))</f>
        <v>0</v>
      </c>
      <c r="Y97" s="84"/>
      <c r="Z97" s="82"/>
    </row>
    <row r="98" spans="2:26" x14ac:dyDescent="0.2">
      <c r="B98" s="499">
        <f t="shared" si="21"/>
        <v>3</v>
      </c>
      <c r="C98" s="113">
        <f t="shared" si="22"/>
        <v>17</v>
      </c>
      <c r="D98" s="96">
        <f t="shared" si="20"/>
        <v>0</v>
      </c>
      <c r="E98" s="95">
        <f>IF(AND(E$80=$B$81,$C98=$B$81),$D98,IF(AND(E$80&gt;$C98,E$80&lt;=($B98+$C98)),$D98/$B98,0)/IF('A.8.FATOR'!E98=0,1,'A.8.FATOR'!E98))</f>
        <v>0</v>
      </c>
      <c r="F98" s="95">
        <f>IF(AND(F$80=$B$81,$C98=$B$81),$D98,IF(AND(F$80&gt;$C98,F$80&lt;=($B98+$C98)),$D98/$B98,0)/IF('A.8.FATOR'!F98=0,1,'A.8.FATOR'!F98))</f>
        <v>0</v>
      </c>
      <c r="G98" s="95">
        <f>IF(AND(G$80=$B$81,$C98=$B$81),$D98,IF(AND(G$80&gt;$C98,G$80&lt;=($B98+$C98)),$D98/$B98,0)/IF('A.8.FATOR'!G98=0,1,'A.8.FATOR'!G98))</f>
        <v>0</v>
      </c>
      <c r="H98" s="95">
        <f>IF(AND(H$80=$B$81,$C98=$B$81),$D98,IF(AND(H$80&gt;$C98,H$80&lt;=($B98+$C98)),$D98/$B98,0)/IF('A.8.FATOR'!H98=0,1,'A.8.FATOR'!H98))</f>
        <v>0</v>
      </c>
      <c r="I98" s="95">
        <f>IF(AND(I$80=$B$81,$C98=$B$81),$D98,IF(AND(I$80&gt;$C98,I$80&lt;=($B98+$C98)),$D98/$B98,0)/IF('A.8.FATOR'!I98=0,1,'A.8.FATOR'!I98))</f>
        <v>0</v>
      </c>
      <c r="J98" s="95">
        <f>IF(AND(J$80=$B$81,$C98=$B$81),$D98,IF(AND(J$80&gt;$C98,J$80&lt;=($B98+$C98)),$D98/$B98,0)/IF('A.8.FATOR'!J98=0,1,'A.8.FATOR'!J98))</f>
        <v>0</v>
      </c>
      <c r="K98" s="95">
        <f>IF(AND(K$80=$B$81,$C98=$B$81),$D98,IF(AND(K$80&gt;$C98,K$80&lt;=($B98+$C98)),$D98/$B98,0)/IF('A.8.FATOR'!K98=0,1,'A.8.FATOR'!K98))</f>
        <v>0</v>
      </c>
      <c r="L98" s="95">
        <f>IF(AND(L$80=$B$81,$C98=$B$81),$D98,IF(AND(L$80&gt;$C98,L$80&lt;=($B98+$C98)),$D98/$B98,0)/IF('A.8.FATOR'!L98=0,1,'A.8.FATOR'!L98))</f>
        <v>0</v>
      </c>
      <c r="M98" s="95">
        <f>IF(AND(M$80=$B$81,$C98=$B$81),$D98,IF(AND(M$80&gt;$C98,M$80&lt;=($B98+$C98)),$D98/$B98,0)/IF('A.8.FATOR'!M98=0,1,'A.8.FATOR'!M98))</f>
        <v>0</v>
      </c>
      <c r="N98" s="95">
        <f>IF(AND(N$80=$B$81,$C98=$B$81),$D98,IF(AND(N$80&gt;$C98,N$80&lt;=($B98+$C98)),$D98/$B98,0)/IF('A.8.FATOR'!N98=0,1,'A.8.FATOR'!N98))</f>
        <v>0</v>
      </c>
      <c r="O98" s="95">
        <f>IF(AND(O$80=$B$81,$C98=$B$81),$D98,IF(AND(O$80&gt;$C98,O$80&lt;=($B98+$C98)),$D98/$B98,0)/IF('A.8.FATOR'!O98=0,1,'A.8.FATOR'!O98))</f>
        <v>0</v>
      </c>
      <c r="P98" s="95">
        <f>IF(AND(P$80=$B$81,$C98=$B$81),$D98,IF(AND(P$80&gt;$C98,P$80&lt;=($B98+$C98)),$D98/$B98,0)/IF('A.8.FATOR'!P98=0,1,'A.8.FATOR'!P98))</f>
        <v>0</v>
      </c>
      <c r="Q98" s="95">
        <f>IF(AND(Q$80=$B$81,$C98=$B$81),$D98,IF(AND(Q$80&gt;$C98,Q$80&lt;=($B98+$C98)),$D98/$B98,0)/IF('A.8.FATOR'!Q98=0,1,'A.8.FATOR'!Q98))</f>
        <v>0</v>
      </c>
      <c r="R98" s="95">
        <f>IF(AND(R$80=$B$81,$C98=$B$81),$D98,IF(AND(R$80&gt;$C98,R$80&lt;=($B98+$C98)),$D98/$B98,0)/IF('A.8.FATOR'!R98=0,1,'A.8.FATOR'!R98))</f>
        <v>0</v>
      </c>
      <c r="S98" s="95">
        <f>IF(AND(S$80=$B$81,$C98=$B$81),$D98,IF(AND(S$80&gt;$C98,S$80&lt;=($B98+$C98)),$D98/$B98,0)/IF('A.8.FATOR'!S98=0,1,'A.8.FATOR'!S98))</f>
        <v>0</v>
      </c>
      <c r="T98" s="95">
        <f>IF(AND(T$80=$B$81,$C98=$B$81),$D98,IF(AND(T$80&gt;$C98,T$80&lt;=($B98+$C98)),$D98/$B98,0)/IF('A.8.FATOR'!T98=0,1,'A.8.FATOR'!T98))</f>
        <v>0</v>
      </c>
      <c r="U98" s="95">
        <f>IF(AND(U$80=$B$81,$C98=$B$81),$D98,IF(AND(U$80&gt;$C98,U$80&lt;=($B98+$C98)),$D98/$B98,0)/IF('A.8.FATOR'!U98=0,1,'A.8.FATOR'!U98))</f>
        <v>0</v>
      </c>
      <c r="V98" s="95">
        <f>IF(AND(V$80=$B$81,$C98=$B$81),$D98,IF(AND(V$80&gt;$C98,V$80&lt;=($B98+$C98)),$D98/$B98,0)/IF('A.8.FATOR'!V98=0,1,'A.8.FATOR'!V98))</f>
        <v>0</v>
      </c>
      <c r="W98" s="95">
        <f>IF(AND(W$80=$B$81,$C98=$B$81),$D98,IF(AND(W$80&gt;$C98,W$80&lt;=($B98+$C98)),$D98/$B98,0)/IF('A.8.FATOR'!W98=0,1,'A.8.FATOR'!W98))</f>
        <v>0</v>
      </c>
      <c r="X98" s="95">
        <f>IF(AND(X$80=$B$81,$C98=$B$81),$D98,IF(AND(X$80&gt;$C98,X$80&lt;=($B98+$C98)),$D98/$B98,0)/IF('A.8.FATOR'!X98=0,1,'A.8.FATOR'!X98))</f>
        <v>0</v>
      </c>
      <c r="Y98" s="84"/>
      <c r="Z98" s="82"/>
    </row>
    <row r="99" spans="2:26" x14ac:dyDescent="0.2">
      <c r="B99" s="499">
        <f t="shared" si="21"/>
        <v>2</v>
      </c>
      <c r="C99" s="113">
        <f t="shared" si="22"/>
        <v>18</v>
      </c>
      <c r="D99" s="96">
        <f t="shared" si="20"/>
        <v>0</v>
      </c>
      <c r="E99" s="95">
        <f>IF(AND(E$80=$B$81,$C99=$B$81),$D99,IF(AND(E$80&gt;$C99,E$80&lt;=($B99+$C99)),$D99/$B99,0)/IF('A.8.FATOR'!E99=0,1,'A.8.FATOR'!E99))</f>
        <v>0</v>
      </c>
      <c r="F99" s="95">
        <f>IF(AND(F$80=$B$81,$C99=$B$81),$D99,IF(AND(F$80&gt;$C99,F$80&lt;=($B99+$C99)),$D99/$B99,0)/IF('A.8.FATOR'!F99=0,1,'A.8.FATOR'!F99))</f>
        <v>0</v>
      </c>
      <c r="G99" s="95">
        <f>IF(AND(G$80=$B$81,$C99=$B$81),$D99,IF(AND(G$80&gt;$C99,G$80&lt;=($B99+$C99)),$D99/$B99,0)/IF('A.8.FATOR'!G99=0,1,'A.8.FATOR'!G99))</f>
        <v>0</v>
      </c>
      <c r="H99" s="95">
        <f>IF(AND(H$80=$B$81,$C99=$B$81),$D99,IF(AND(H$80&gt;$C99,H$80&lt;=($B99+$C99)),$D99/$B99,0)/IF('A.8.FATOR'!H99=0,1,'A.8.FATOR'!H99))</f>
        <v>0</v>
      </c>
      <c r="I99" s="95">
        <f>IF(AND(I$80=$B$81,$C99=$B$81),$D99,IF(AND(I$80&gt;$C99,I$80&lt;=($B99+$C99)),$D99/$B99,0)/IF('A.8.FATOR'!I99=0,1,'A.8.FATOR'!I99))</f>
        <v>0</v>
      </c>
      <c r="J99" s="95">
        <f>IF(AND(J$80=$B$81,$C99=$B$81),$D99,IF(AND(J$80&gt;$C99,J$80&lt;=($B99+$C99)),$D99/$B99,0)/IF('A.8.FATOR'!J99=0,1,'A.8.FATOR'!J99))</f>
        <v>0</v>
      </c>
      <c r="K99" s="95">
        <f>IF(AND(K$80=$B$81,$C99=$B$81),$D99,IF(AND(K$80&gt;$C99,K$80&lt;=($B99+$C99)),$D99/$B99,0)/IF('A.8.FATOR'!K99=0,1,'A.8.FATOR'!K99))</f>
        <v>0</v>
      </c>
      <c r="L99" s="95">
        <f>IF(AND(L$80=$B$81,$C99=$B$81),$D99,IF(AND(L$80&gt;$C99,L$80&lt;=($B99+$C99)),$D99/$B99,0)/IF('A.8.FATOR'!L99=0,1,'A.8.FATOR'!L99))</f>
        <v>0</v>
      </c>
      <c r="M99" s="95">
        <f>IF(AND(M$80=$B$81,$C99=$B$81),$D99,IF(AND(M$80&gt;$C99,M$80&lt;=($B99+$C99)),$D99/$B99,0)/IF('A.8.FATOR'!M99=0,1,'A.8.FATOR'!M99))</f>
        <v>0</v>
      </c>
      <c r="N99" s="95">
        <f>IF(AND(N$80=$B$81,$C99=$B$81),$D99,IF(AND(N$80&gt;$C99,N$80&lt;=($B99+$C99)),$D99/$B99,0)/IF('A.8.FATOR'!N99=0,1,'A.8.FATOR'!N99))</f>
        <v>0</v>
      </c>
      <c r="O99" s="95">
        <f>IF(AND(O$80=$B$81,$C99=$B$81),$D99,IF(AND(O$80&gt;$C99,O$80&lt;=($B99+$C99)),$D99/$B99,0)/IF('A.8.FATOR'!O99=0,1,'A.8.FATOR'!O99))</f>
        <v>0</v>
      </c>
      <c r="P99" s="95">
        <f>IF(AND(P$80=$B$81,$C99=$B$81),$D99,IF(AND(P$80&gt;$C99,P$80&lt;=($B99+$C99)),$D99/$B99,0)/IF('A.8.FATOR'!P99=0,1,'A.8.FATOR'!P99))</f>
        <v>0</v>
      </c>
      <c r="Q99" s="95">
        <f>IF(AND(Q$80=$B$81,$C99=$B$81),$D99,IF(AND(Q$80&gt;$C99,Q$80&lt;=($B99+$C99)),$D99/$B99,0)/IF('A.8.FATOR'!Q99=0,1,'A.8.FATOR'!Q99))</f>
        <v>0</v>
      </c>
      <c r="R99" s="95">
        <f>IF(AND(R$80=$B$81,$C99=$B$81),$D99,IF(AND(R$80&gt;$C99,R$80&lt;=($B99+$C99)),$D99/$B99,0)/IF('A.8.FATOR'!R99=0,1,'A.8.FATOR'!R99))</f>
        <v>0</v>
      </c>
      <c r="S99" s="95">
        <f>IF(AND(S$80=$B$81,$C99=$B$81),$D99,IF(AND(S$80&gt;$C99,S$80&lt;=($B99+$C99)),$D99/$B99,0)/IF('A.8.FATOR'!S99=0,1,'A.8.FATOR'!S99))</f>
        <v>0</v>
      </c>
      <c r="T99" s="95">
        <f>IF(AND(T$80=$B$81,$C99=$B$81),$D99,IF(AND(T$80&gt;$C99,T$80&lt;=($B99+$C99)),$D99/$B99,0)/IF('A.8.FATOR'!T99=0,1,'A.8.FATOR'!T99))</f>
        <v>0</v>
      </c>
      <c r="U99" s="95">
        <f>IF(AND(U$80=$B$81,$C99=$B$81),$D99,IF(AND(U$80&gt;$C99,U$80&lt;=($B99+$C99)),$D99/$B99,0)/IF('A.8.FATOR'!U99=0,1,'A.8.FATOR'!U99))</f>
        <v>0</v>
      </c>
      <c r="V99" s="95">
        <f>IF(AND(V$80=$B$81,$C99=$B$81),$D99,IF(AND(V$80&gt;$C99,V$80&lt;=($B99+$C99)),$D99/$B99,0)/IF('A.8.FATOR'!V99=0,1,'A.8.FATOR'!V99))</f>
        <v>0</v>
      </c>
      <c r="W99" s="95">
        <f>IF(AND(W$80=$B$81,$C99=$B$81),$D99,IF(AND(W$80&gt;$C99,W$80&lt;=($B99+$C99)),$D99/$B99,0)/IF('A.8.FATOR'!W99=0,1,'A.8.FATOR'!W99))</f>
        <v>0</v>
      </c>
      <c r="X99" s="95">
        <f>IF(AND(X$80=$B$81,$C99=$B$81),$D99,IF(AND(X$80&gt;$C99,X$80&lt;=($B99+$C99)),$D99/$B99,0)/IF('A.8.FATOR'!X99=0,1,'A.8.FATOR'!X99))</f>
        <v>0</v>
      </c>
      <c r="Y99" s="84"/>
      <c r="Z99" s="82"/>
    </row>
    <row r="100" spans="2:26" x14ac:dyDescent="0.2">
      <c r="B100" s="499">
        <f t="shared" si="21"/>
        <v>1</v>
      </c>
      <c r="C100" s="113">
        <f t="shared" si="22"/>
        <v>19</v>
      </c>
      <c r="D100" s="96">
        <f t="shared" si="20"/>
        <v>0</v>
      </c>
      <c r="E100" s="95">
        <f>IF(AND(E$80=$B$81,$C100=$B$81),$D100,IF(AND(E$80&gt;$C100,E$80&lt;=($B100+$C100)),$D100/$B100,0)/IF('A.8.FATOR'!E100=0,1,'A.8.FATOR'!E100))</f>
        <v>0</v>
      </c>
      <c r="F100" s="95">
        <f>IF(AND(F$80=$B$81,$C100=$B$81),$D100,IF(AND(F$80&gt;$C100,F$80&lt;=($B100+$C100)),$D100/$B100,0)/IF('A.8.FATOR'!F100=0,1,'A.8.FATOR'!F100))</f>
        <v>0</v>
      </c>
      <c r="G100" s="95">
        <f>IF(AND(G$80=$B$81,$C100=$B$81),$D100,IF(AND(G$80&gt;$C100,G$80&lt;=($B100+$C100)),$D100/$B100,0)/IF('A.8.FATOR'!G100=0,1,'A.8.FATOR'!G100))</f>
        <v>0</v>
      </c>
      <c r="H100" s="95">
        <f>IF(AND(H$80=$B$81,$C100=$B$81),$D100,IF(AND(H$80&gt;$C100,H$80&lt;=($B100+$C100)),$D100/$B100,0)/IF('A.8.FATOR'!H100=0,1,'A.8.FATOR'!H100))</f>
        <v>0</v>
      </c>
      <c r="I100" s="95">
        <f>IF(AND(I$80=$B$81,$C100=$B$81),$D100,IF(AND(I$80&gt;$C100,I$80&lt;=($B100+$C100)),$D100/$B100,0)/IF('A.8.FATOR'!I100=0,1,'A.8.FATOR'!I100))</f>
        <v>0</v>
      </c>
      <c r="J100" s="95">
        <f>IF(AND(J$80=$B$81,$C100=$B$81),$D100,IF(AND(J$80&gt;$C100,J$80&lt;=($B100+$C100)),$D100/$B100,0)/IF('A.8.FATOR'!J100=0,1,'A.8.FATOR'!J100))</f>
        <v>0</v>
      </c>
      <c r="K100" s="95">
        <f>IF(AND(K$80=$B$81,$C100=$B$81),$D100,IF(AND(K$80&gt;$C100,K$80&lt;=($B100+$C100)),$D100/$B100,0)/IF('A.8.FATOR'!K100=0,1,'A.8.FATOR'!K100))</f>
        <v>0</v>
      </c>
      <c r="L100" s="95">
        <f>IF(AND(L$80=$B$81,$C100=$B$81),$D100,IF(AND(L$80&gt;$C100,L$80&lt;=($B100+$C100)),$D100/$B100,0)/IF('A.8.FATOR'!L100=0,1,'A.8.FATOR'!L100))</f>
        <v>0</v>
      </c>
      <c r="M100" s="95">
        <f>IF(AND(M$80=$B$81,$C100=$B$81),$D100,IF(AND(M$80&gt;$C100,M$80&lt;=($B100+$C100)),$D100/$B100,0)/IF('A.8.FATOR'!M100=0,1,'A.8.FATOR'!M100))</f>
        <v>0</v>
      </c>
      <c r="N100" s="95">
        <f>IF(AND(N$80=$B$81,$C100=$B$81),$D100,IF(AND(N$80&gt;$C100,N$80&lt;=($B100+$C100)),$D100/$B100,0)/IF('A.8.FATOR'!N100=0,1,'A.8.FATOR'!N100))</f>
        <v>0</v>
      </c>
      <c r="O100" s="95">
        <f>IF(AND(O$80=$B$81,$C100=$B$81),$D100,IF(AND(O$80&gt;$C100,O$80&lt;=($B100+$C100)),$D100/$B100,0)/IF('A.8.FATOR'!O100=0,1,'A.8.FATOR'!O100))</f>
        <v>0</v>
      </c>
      <c r="P100" s="95">
        <f>IF(AND(P$80=$B$81,$C100=$B$81),$D100,IF(AND(P$80&gt;$C100,P$80&lt;=($B100+$C100)),$D100/$B100,0)/IF('A.8.FATOR'!P100=0,1,'A.8.FATOR'!P100))</f>
        <v>0</v>
      </c>
      <c r="Q100" s="95">
        <f>IF(AND(Q$80=$B$81,$C100=$B$81),$D100,IF(AND(Q$80&gt;$C100,Q$80&lt;=($B100+$C100)),$D100/$B100,0)/IF('A.8.FATOR'!Q100=0,1,'A.8.FATOR'!Q100))</f>
        <v>0</v>
      </c>
      <c r="R100" s="95">
        <f>IF(AND(R$80=$B$81,$C100=$B$81),$D100,IF(AND(R$80&gt;$C100,R$80&lt;=($B100+$C100)),$D100/$B100,0)/IF('A.8.FATOR'!R100=0,1,'A.8.FATOR'!R100))</f>
        <v>0</v>
      </c>
      <c r="S100" s="95">
        <f>IF(AND(S$80=$B$81,$C100=$B$81),$D100,IF(AND(S$80&gt;$C100,S$80&lt;=($B100+$C100)),$D100/$B100,0)/IF('A.8.FATOR'!S100=0,1,'A.8.FATOR'!S100))</f>
        <v>0</v>
      </c>
      <c r="T100" s="95">
        <f>IF(AND(T$80=$B$81,$C100=$B$81),$D100,IF(AND(T$80&gt;$C100,T$80&lt;=($B100+$C100)),$D100/$B100,0)/IF('A.8.FATOR'!T100=0,1,'A.8.FATOR'!T100))</f>
        <v>0</v>
      </c>
      <c r="U100" s="95">
        <f>IF(AND(U$80=$B$81,$C100=$B$81),$D100,IF(AND(U$80&gt;$C100,U$80&lt;=($B100+$C100)),$D100/$B100,0)/IF('A.8.FATOR'!U100=0,1,'A.8.FATOR'!U100))</f>
        <v>0</v>
      </c>
      <c r="V100" s="95">
        <f>IF(AND(V$80=$B$81,$C100=$B$81),$D100,IF(AND(V$80&gt;$C100,V$80&lt;=($B100+$C100)),$D100/$B100,0)/IF('A.8.FATOR'!V100=0,1,'A.8.FATOR'!V100))</f>
        <v>0</v>
      </c>
      <c r="W100" s="95">
        <f>IF(AND(W$80=$B$81,$C100=$B$81),$D100,IF(AND(W$80&gt;$C100,W$80&lt;=($B100+$C100)),$D100/$B100,0)/IF('A.8.FATOR'!W100=0,1,'A.8.FATOR'!W100))</f>
        <v>0</v>
      </c>
      <c r="X100" s="95">
        <f>IF(AND(X$80=$B$81,$C100=$B$81),$D100,IF(AND(X$80&gt;$C100,X$80&lt;=($B100+$C100)),$D100/$B100,0)/IF('A.8.FATOR'!X100=0,1,'A.8.FATOR'!X100))</f>
        <v>0</v>
      </c>
      <c r="Y100" s="84"/>
      <c r="Z100" s="82"/>
    </row>
    <row r="101" spans="2:26" x14ac:dyDescent="0.2">
      <c r="B101" s="499">
        <f t="shared" si="21"/>
        <v>0</v>
      </c>
      <c r="C101" s="113">
        <f t="shared" si="22"/>
        <v>20</v>
      </c>
      <c r="D101" s="96">
        <f t="shared" si="20"/>
        <v>0</v>
      </c>
      <c r="E101" s="95">
        <f>IF(AND(E$80=$B$81,$C101=$B$81),$D101,IF(AND(E$80&gt;$C101,E$80&lt;=($B101+$C101)),$D101/$B101,0)/IF('A.8.FATOR'!E101=0,1,'A.8.FATOR'!E101))</f>
        <v>0</v>
      </c>
      <c r="F101" s="95">
        <f>IF(AND(F$80=$B$81,$C101=$B$81),$D101,IF(AND(F$80&gt;$C101,F$80&lt;=($B101+$C101)),$D101/$B101,0)/IF('A.8.FATOR'!F101=0,1,'A.8.FATOR'!F101))</f>
        <v>0</v>
      </c>
      <c r="G101" s="95">
        <f>IF(AND(G$80=$B$81,$C101=$B$81),$D101,IF(AND(G$80&gt;$C101,G$80&lt;=($B101+$C101)),$D101/$B101,0)/IF('A.8.FATOR'!G101=0,1,'A.8.FATOR'!G101))</f>
        <v>0</v>
      </c>
      <c r="H101" s="95">
        <f>IF(AND(H$80=$B$81,$C101=$B$81),$D101,IF(AND(H$80&gt;$C101,H$80&lt;=($B101+$C101)),$D101/$B101,0)/IF('A.8.FATOR'!H101=0,1,'A.8.FATOR'!H101))</f>
        <v>0</v>
      </c>
      <c r="I101" s="95">
        <f>IF(AND(I$80=$B$81,$C101=$B$81),$D101,IF(AND(I$80&gt;$C101,I$80&lt;=($B101+$C101)),$D101/$B101,0)/IF('A.8.FATOR'!I101=0,1,'A.8.FATOR'!I101))</f>
        <v>0</v>
      </c>
      <c r="J101" s="95">
        <f>IF(AND(J$80=$B$81,$C101=$B$81),$D101,IF(AND(J$80&gt;$C101,J$80&lt;=($B101+$C101)),$D101/$B101,0)/IF('A.8.FATOR'!J101=0,1,'A.8.FATOR'!J101))</f>
        <v>0</v>
      </c>
      <c r="K101" s="95">
        <f>IF(AND(K$80=$B$81,$C101=$B$81),$D101,IF(AND(K$80&gt;$C101,K$80&lt;=($B101+$C101)),$D101/$B101,0)/IF('A.8.FATOR'!K101=0,1,'A.8.FATOR'!K101))</f>
        <v>0</v>
      </c>
      <c r="L101" s="95">
        <f>IF(AND(L$80=$B$81,$C101=$B$81),$D101,IF(AND(L$80&gt;$C101,L$80&lt;=($B101+$C101)),$D101/$B101,0)/IF('A.8.FATOR'!L101=0,1,'A.8.FATOR'!L101))</f>
        <v>0</v>
      </c>
      <c r="M101" s="95">
        <f>IF(AND(M$80=$B$81,$C101=$B$81),$D101,IF(AND(M$80&gt;$C101,M$80&lt;=($B101+$C101)),$D101/$B101,0)/IF('A.8.FATOR'!M101=0,1,'A.8.FATOR'!M101))</f>
        <v>0</v>
      </c>
      <c r="N101" s="95">
        <f>IF(AND(N$80=$B$81,$C101=$B$81),$D101,IF(AND(N$80&gt;$C101,N$80&lt;=($B101+$C101)),$D101/$B101,0)/IF('A.8.FATOR'!N101=0,1,'A.8.FATOR'!N101))</f>
        <v>0</v>
      </c>
      <c r="O101" s="95">
        <f>IF(AND(O$80=$B$81,$C101=$B$81),$D101,IF(AND(O$80&gt;$C101,O$80&lt;=($B101+$C101)),$D101/$B101,0)/IF('A.8.FATOR'!O101=0,1,'A.8.FATOR'!O101))</f>
        <v>0</v>
      </c>
      <c r="P101" s="95">
        <f>IF(AND(P$80=$B$81,$C101=$B$81),$D101,IF(AND(P$80&gt;$C101,P$80&lt;=($B101+$C101)),$D101/$B101,0)/IF('A.8.FATOR'!P101=0,1,'A.8.FATOR'!P101))</f>
        <v>0</v>
      </c>
      <c r="Q101" s="95">
        <f>IF(AND(Q$80=$B$81,$C101=$B$81),$D101,IF(AND(Q$80&gt;$C101,Q$80&lt;=($B101+$C101)),$D101/$B101,0)/IF('A.8.FATOR'!Q101=0,1,'A.8.FATOR'!Q101))</f>
        <v>0</v>
      </c>
      <c r="R101" s="95">
        <f>IF(AND(R$80=$B$81,$C101=$B$81),$D101,IF(AND(R$80&gt;$C101,R$80&lt;=($B101+$C101)),$D101/$B101,0)/IF('A.8.FATOR'!R101=0,1,'A.8.FATOR'!R101))</f>
        <v>0</v>
      </c>
      <c r="S101" s="95">
        <f>IF(AND(S$80=$B$81,$C101=$B$81),$D101,IF(AND(S$80&gt;$C101,S$80&lt;=($B101+$C101)),$D101/$B101,0)/IF('A.8.FATOR'!S101=0,1,'A.8.FATOR'!S101))</f>
        <v>0</v>
      </c>
      <c r="T101" s="95">
        <f>IF(AND(T$80=$B$81,$C101=$B$81),$D101,IF(AND(T$80&gt;$C101,T$80&lt;=($B101+$C101)),$D101/$B101,0)/IF('A.8.FATOR'!T101=0,1,'A.8.FATOR'!T101))</f>
        <v>0</v>
      </c>
      <c r="U101" s="95">
        <f>IF(AND(U$80=$B$81,$C101=$B$81),$D101,IF(AND(U$80&gt;$C101,U$80&lt;=($B101+$C101)),$D101/$B101,0)/IF('A.8.FATOR'!U101=0,1,'A.8.FATOR'!U101))</f>
        <v>0</v>
      </c>
      <c r="V101" s="95">
        <f>IF(AND(V$80=$B$81,$C101=$B$81),$D101,IF(AND(V$80&gt;$C101,V$80&lt;=($B101+$C101)),$D101/$B101,0)/IF('A.8.FATOR'!V101=0,1,'A.8.FATOR'!V101))</f>
        <v>0</v>
      </c>
      <c r="W101" s="95">
        <f>IF(AND(W$80=$B$81,$C101=$B$81),$D101,IF(AND(W$80&gt;$C101,W$80&lt;=($B101+$C101)),$D101/$B101,0)/IF('A.8.FATOR'!W101=0,1,'A.8.FATOR'!W101))</f>
        <v>0</v>
      </c>
      <c r="X101" s="95">
        <f>IF(AND(X$80=$B$81,$C101=$B$81),$D101,IF(AND(X$80&gt;$C101,X$80&lt;=($B101+$C101)),$D101/$B101,0)/IF('A.8.FATOR'!X101=0,1,'A.8.FATOR'!X101))</f>
        <v>0</v>
      </c>
      <c r="Y101" s="84"/>
      <c r="Z101" s="82"/>
    </row>
    <row r="102" spans="2:26" x14ac:dyDescent="0.2">
      <c r="C102" s="81" t="str">
        <f>"Total Depreciação - "&amp;B80</f>
        <v>Total Depreciação - Imobilizado/ Intangível - 15 anos</v>
      </c>
      <c r="D102" s="84">
        <f t="shared" ref="D102:X102" si="23">SUM(D82:D101)</f>
        <v>0</v>
      </c>
      <c r="E102" s="84">
        <f t="shared" si="23"/>
        <v>0</v>
      </c>
      <c r="F102" s="84">
        <f t="shared" si="23"/>
        <v>0</v>
      </c>
      <c r="G102" s="84">
        <f t="shared" si="23"/>
        <v>0</v>
      </c>
      <c r="H102" s="84">
        <f t="shared" si="23"/>
        <v>0</v>
      </c>
      <c r="I102" s="84">
        <f t="shared" si="23"/>
        <v>0</v>
      </c>
      <c r="J102" s="84">
        <f t="shared" si="23"/>
        <v>0</v>
      </c>
      <c r="K102" s="84">
        <f t="shared" si="23"/>
        <v>0</v>
      </c>
      <c r="L102" s="84">
        <f t="shared" si="23"/>
        <v>0</v>
      </c>
      <c r="M102" s="84">
        <f t="shared" si="23"/>
        <v>0</v>
      </c>
      <c r="N102" s="84">
        <f t="shared" si="23"/>
        <v>0</v>
      </c>
      <c r="O102" s="84">
        <f t="shared" si="23"/>
        <v>0</v>
      </c>
      <c r="P102" s="84">
        <f t="shared" si="23"/>
        <v>0</v>
      </c>
      <c r="Q102" s="84">
        <f t="shared" si="23"/>
        <v>0</v>
      </c>
      <c r="R102" s="84">
        <f t="shared" si="23"/>
        <v>0</v>
      </c>
      <c r="S102" s="84">
        <f t="shared" si="23"/>
        <v>0</v>
      </c>
      <c r="T102" s="84">
        <f t="shared" si="23"/>
        <v>0</v>
      </c>
      <c r="U102" s="84">
        <f t="shared" si="23"/>
        <v>0</v>
      </c>
      <c r="V102" s="84">
        <f t="shared" si="23"/>
        <v>0</v>
      </c>
      <c r="W102" s="84">
        <f t="shared" si="23"/>
        <v>0</v>
      </c>
      <c r="X102" s="84">
        <f t="shared" si="23"/>
        <v>0</v>
      </c>
      <c r="Y102" s="84"/>
      <c r="Z102" s="82"/>
    </row>
    <row r="105" spans="2:26" x14ac:dyDescent="0.2">
      <c r="B105" s="91" t="str">
        <f>B$11</f>
        <v>Imobilizado/ Intangível - 18 anos</v>
      </c>
      <c r="C105" s="92">
        <f>$C$11</f>
        <v>18</v>
      </c>
      <c r="D105" s="98"/>
      <c r="E105" s="93">
        <f>E$7</f>
        <v>1</v>
      </c>
      <c r="F105" s="93">
        <f t="shared" ref="F105:X105" si="24">F$7</f>
        <v>2</v>
      </c>
      <c r="G105" s="93">
        <f t="shared" si="24"/>
        <v>3</v>
      </c>
      <c r="H105" s="93">
        <f t="shared" si="24"/>
        <v>4</v>
      </c>
      <c r="I105" s="93">
        <f t="shared" si="24"/>
        <v>5</v>
      </c>
      <c r="J105" s="93">
        <f t="shared" si="24"/>
        <v>6</v>
      </c>
      <c r="K105" s="93">
        <f t="shared" si="24"/>
        <v>7</v>
      </c>
      <c r="L105" s="93">
        <f t="shared" si="24"/>
        <v>8</v>
      </c>
      <c r="M105" s="93">
        <f t="shared" si="24"/>
        <v>9</v>
      </c>
      <c r="N105" s="93">
        <f t="shared" si="24"/>
        <v>10</v>
      </c>
      <c r="O105" s="93">
        <f t="shared" si="24"/>
        <v>11</v>
      </c>
      <c r="P105" s="93">
        <f t="shared" si="24"/>
        <v>12</v>
      </c>
      <c r="Q105" s="93">
        <f t="shared" si="24"/>
        <v>13</v>
      </c>
      <c r="R105" s="93">
        <f t="shared" si="24"/>
        <v>14</v>
      </c>
      <c r="S105" s="93">
        <f t="shared" si="24"/>
        <v>15</v>
      </c>
      <c r="T105" s="93">
        <f t="shared" si="24"/>
        <v>16</v>
      </c>
      <c r="U105" s="93">
        <f t="shared" si="24"/>
        <v>17</v>
      </c>
      <c r="V105" s="93">
        <f t="shared" si="24"/>
        <v>18</v>
      </c>
      <c r="W105" s="93">
        <f t="shared" si="24"/>
        <v>19</v>
      </c>
      <c r="X105" s="93">
        <f t="shared" si="24"/>
        <v>20</v>
      </c>
    </row>
    <row r="106" spans="2:26" x14ac:dyDescent="0.2">
      <c r="B106" s="499">
        <v>20</v>
      </c>
      <c r="C106" s="113"/>
      <c r="D106" s="99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2:26" x14ac:dyDescent="0.2">
      <c r="B107" s="499">
        <f>MIN(C$105,MAX((B$106-C106-1),0))</f>
        <v>18</v>
      </c>
      <c r="C107" s="113">
        <f>$E$7</f>
        <v>1</v>
      </c>
      <c r="D107" s="96">
        <f t="shared" ref="D107:D126" si="25">SUMIF($E$7:$X$7,$C107,$E$11:$X$11)</f>
        <v>0</v>
      </c>
      <c r="E107" s="95">
        <f>IF(AND(E$105=$B$106,$C107=$B$106),$D107,IF(AND(E$105&gt;$C107,E$105&lt;=($B107+$C107)),$D107/$B107,0)/IF('A.8.FATOR'!E107=0,1,'A.8.FATOR'!E107))</f>
        <v>0</v>
      </c>
      <c r="F107" s="95">
        <f>IF(AND(F$105=$B$106,$C107=$B$106),$D107,IF(AND(F$105&gt;$C107,F$105&lt;=($B107+$C107)),$D107/$B107,0)/IF('A.8.FATOR'!F107=0,1,'A.8.FATOR'!F107))</f>
        <v>0</v>
      </c>
      <c r="G107" s="95">
        <f>IF(AND(G$105=$B$106,$C107=$B$106),$D107,IF(AND(G$105&gt;$C107,G$105&lt;=($B107+$C107)),$D107/$B107,0)/IF('A.8.FATOR'!G107=0,1,'A.8.FATOR'!G107))</f>
        <v>0</v>
      </c>
      <c r="H107" s="95">
        <f>IF(AND(H$105=$B$106,$C107=$B$106),$D107,IF(AND(H$105&gt;$C107,H$105&lt;=($B107+$C107)),$D107/$B107,0)/IF('A.8.FATOR'!H107=0,1,'A.8.FATOR'!H107))</f>
        <v>0</v>
      </c>
      <c r="I107" s="95">
        <f>IF(AND(I$105=$B$106,$C107=$B$106),$D107,IF(AND(I$105&gt;$C107,I$105&lt;=($B107+$C107)),$D107/$B107,0)/IF('A.8.FATOR'!I107=0,1,'A.8.FATOR'!I107))</f>
        <v>0</v>
      </c>
      <c r="J107" s="95">
        <f>IF(AND(J$105=$B$106,$C107=$B$106),$D107,IF(AND(J$105&gt;$C107,J$105&lt;=($B107+$C107)),$D107/$B107,0)/IF('A.8.FATOR'!J107=0,1,'A.8.FATOR'!J107))</f>
        <v>0</v>
      </c>
      <c r="K107" s="95">
        <f>IF(AND(K$105=$B$106,$C107=$B$106),$D107,IF(AND(K$105&gt;$C107,K$105&lt;=($B107+$C107)),$D107/$B107,0)/IF('A.8.FATOR'!K107=0,1,'A.8.FATOR'!K107))</f>
        <v>0</v>
      </c>
      <c r="L107" s="95">
        <f>IF(AND(L$105=$B$106,$C107=$B$106),$D107,IF(AND(L$105&gt;$C107,L$105&lt;=($B107+$C107)),$D107/$B107,0)/IF('A.8.FATOR'!L107=0,1,'A.8.FATOR'!L107))</f>
        <v>0</v>
      </c>
      <c r="M107" s="95">
        <f>IF(AND(M$105=$B$106,$C107=$B$106),$D107,IF(AND(M$105&gt;$C107,M$105&lt;=($B107+$C107)),$D107/$B107,0)/IF('A.8.FATOR'!M107=0,1,'A.8.FATOR'!M107))</f>
        <v>0</v>
      </c>
      <c r="N107" s="95">
        <f>IF(AND(N$105=$B$106,$C107=$B$106),$D107,IF(AND(N$105&gt;$C107,N$105&lt;=($B107+$C107)),$D107/$B107,0)/IF('A.8.FATOR'!N107=0,1,'A.8.FATOR'!N107))</f>
        <v>0</v>
      </c>
      <c r="O107" s="95">
        <f>IF(AND(O$105=$B$106,$C107=$B$106),$D107,IF(AND(O$105&gt;$C107,O$105&lt;=($B107+$C107)),$D107/$B107,0)/IF('A.8.FATOR'!O107=0,1,'A.8.FATOR'!O107))</f>
        <v>0</v>
      </c>
      <c r="P107" s="95">
        <f>IF(AND(P$105=$B$106,$C107=$B$106),$D107,IF(AND(P$105&gt;$C107,P$105&lt;=($B107+$C107)),$D107/$B107,0)/IF('A.8.FATOR'!P107=0,1,'A.8.FATOR'!P107))</f>
        <v>0</v>
      </c>
      <c r="Q107" s="95">
        <f>IF(AND(Q$105=$B$106,$C107=$B$106),$D107,IF(AND(Q$105&gt;$C107,Q$105&lt;=($B107+$C107)),$D107/$B107,0)/IF('A.8.FATOR'!Q107=0,1,'A.8.FATOR'!Q107))</f>
        <v>0</v>
      </c>
      <c r="R107" s="95">
        <f>IF(AND(R$105=$B$106,$C107=$B$106),$D107,IF(AND(R$105&gt;$C107,R$105&lt;=($B107+$C107)),$D107/$B107,0)/IF('A.8.FATOR'!R107=0,1,'A.8.FATOR'!R107))</f>
        <v>0</v>
      </c>
      <c r="S107" s="95">
        <f>IF(AND(S$105=$B$106,$C107=$B$106),$D107,IF(AND(S$105&gt;$C107,S$105&lt;=($B107+$C107)),$D107/$B107,0)/IF('A.8.FATOR'!S107=0,1,'A.8.FATOR'!S107))</f>
        <v>0</v>
      </c>
      <c r="T107" s="95">
        <f>IF(AND(T$105=$B$106,$C107=$B$106),$D107,IF(AND(T$105&gt;$C107,T$105&lt;=($B107+$C107)),$D107/$B107,0)/IF('A.8.FATOR'!T107=0,1,'A.8.FATOR'!T107))</f>
        <v>0</v>
      </c>
      <c r="U107" s="95">
        <f>IF(AND(U$105=$B$106,$C107=$B$106),$D107,IF(AND(U$105&gt;$C107,U$105&lt;=($B107+$C107)),$D107/$B107,0)/IF('A.8.FATOR'!U107=0,1,'A.8.FATOR'!U107))</f>
        <v>0</v>
      </c>
      <c r="V107" s="95">
        <f>IF(AND(V$105=$B$106,$C107=$B$106),$D107,IF(AND(V$105&gt;$C107,V$105&lt;=($B107+$C107)),$D107/$B107,0)/IF('A.8.FATOR'!V107=0,1,'A.8.FATOR'!V107))</f>
        <v>0</v>
      </c>
      <c r="W107" s="95">
        <f>IF(AND(W$105=$B$106,$C107=$B$106),$D107,IF(AND(W$105&gt;$C107,W$105&lt;=($B107+$C107)),$D107/$B107,0)/IF('A.8.FATOR'!W107=0,1,'A.8.FATOR'!W107))</f>
        <v>0</v>
      </c>
      <c r="X107" s="95">
        <f>IF(AND(X$105=$B$106,$C107=$B$106),$D107,IF(AND(X$105&gt;$C107,X$105&lt;=($B107+$C107)),$D107/$B107,0)/IF('A.8.FATOR'!X107=0,1,'A.8.FATOR'!X107))</f>
        <v>0</v>
      </c>
      <c r="Y107" s="84"/>
      <c r="Z107" s="82"/>
    </row>
    <row r="108" spans="2:26" x14ac:dyDescent="0.2">
      <c r="B108" s="499">
        <f t="shared" ref="B108:B126" si="26">MIN(C$105,MAX((B$106-C107-1),0))</f>
        <v>18</v>
      </c>
      <c r="C108" s="113">
        <f>C107+1</f>
        <v>2</v>
      </c>
      <c r="D108" s="96">
        <f t="shared" si="25"/>
        <v>0</v>
      </c>
      <c r="E108" s="95">
        <f>IF(AND(E$105=$B$106,$C108=$B$106),$D108,IF(AND(E$105&gt;$C108,E$105&lt;=($B108+$C108)),$D108/$B108,0)/IF('A.8.FATOR'!E108=0,1,'A.8.FATOR'!E108))</f>
        <v>0</v>
      </c>
      <c r="F108" s="95">
        <f>IF(AND(F$105=$B$106,$C108=$B$106),$D108,IF(AND(F$105&gt;$C108,F$105&lt;=($B108+$C108)),$D108/$B108,0)/IF('A.8.FATOR'!F108=0,1,'A.8.FATOR'!F108))</f>
        <v>0</v>
      </c>
      <c r="G108" s="95">
        <f>IF(AND(G$105=$B$106,$C108=$B$106),$D108,IF(AND(G$105&gt;$C108,G$105&lt;=($B108+$C108)),$D108/$B108,0)/IF('A.8.FATOR'!G108=0,1,'A.8.FATOR'!G108))</f>
        <v>0</v>
      </c>
      <c r="H108" s="95">
        <f>IF(AND(H$105=$B$106,$C108=$B$106),$D108,IF(AND(H$105&gt;$C108,H$105&lt;=($B108+$C108)),$D108/$B108,0)/IF('A.8.FATOR'!H108=0,1,'A.8.FATOR'!H108))</f>
        <v>0</v>
      </c>
      <c r="I108" s="95">
        <f>IF(AND(I$105=$B$106,$C108=$B$106),$D108,IF(AND(I$105&gt;$C108,I$105&lt;=($B108+$C108)),$D108/$B108,0)/IF('A.8.FATOR'!I108=0,1,'A.8.FATOR'!I108))</f>
        <v>0</v>
      </c>
      <c r="J108" s="95">
        <f>IF(AND(J$105=$B$106,$C108=$B$106),$D108,IF(AND(J$105&gt;$C108,J$105&lt;=($B108+$C108)),$D108/$B108,0)/IF('A.8.FATOR'!J108=0,1,'A.8.FATOR'!J108))</f>
        <v>0</v>
      </c>
      <c r="K108" s="95">
        <f>IF(AND(K$105=$B$106,$C108=$B$106),$D108,IF(AND(K$105&gt;$C108,K$105&lt;=($B108+$C108)),$D108/$B108,0)/IF('A.8.FATOR'!K108=0,1,'A.8.FATOR'!K108))</f>
        <v>0</v>
      </c>
      <c r="L108" s="95">
        <f>IF(AND(L$105=$B$106,$C108=$B$106),$D108,IF(AND(L$105&gt;$C108,L$105&lt;=($B108+$C108)),$D108/$B108,0)/IF('A.8.FATOR'!L108=0,1,'A.8.FATOR'!L108))</f>
        <v>0</v>
      </c>
      <c r="M108" s="95">
        <f>IF(AND(M$105=$B$106,$C108=$B$106),$D108,IF(AND(M$105&gt;$C108,M$105&lt;=($B108+$C108)),$D108/$B108,0)/IF('A.8.FATOR'!M108=0,1,'A.8.FATOR'!M108))</f>
        <v>0</v>
      </c>
      <c r="N108" s="95">
        <f>IF(AND(N$105=$B$106,$C108=$B$106),$D108,IF(AND(N$105&gt;$C108,N$105&lt;=($B108+$C108)),$D108/$B108,0)/IF('A.8.FATOR'!N108=0,1,'A.8.FATOR'!N108))</f>
        <v>0</v>
      </c>
      <c r="O108" s="95">
        <f>IF(AND(O$105=$B$106,$C108=$B$106),$D108,IF(AND(O$105&gt;$C108,O$105&lt;=($B108+$C108)),$D108/$B108,0)/IF('A.8.FATOR'!O108=0,1,'A.8.FATOR'!O108))</f>
        <v>0</v>
      </c>
      <c r="P108" s="95">
        <f>IF(AND(P$105=$B$106,$C108=$B$106),$D108,IF(AND(P$105&gt;$C108,P$105&lt;=($B108+$C108)),$D108/$B108,0)/IF('A.8.FATOR'!P108=0,1,'A.8.FATOR'!P108))</f>
        <v>0</v>
      </c>
      <c r="Q108" s="95">
        <f>IF(AND(Q$105=$B$106,$C108=$B$106),$D108,IF(AND(Q$105&gt;$C108,Q$105&lt;=($B108+$C108)),$D108/$B108,0)/IF('A.8.FATOR'!Q108=0,1,'A.8.FATOR'!Q108))</f>
        <v>0</v>
      </c>
      <c r="R108" s="95">
        <f>IF(AND(R$105=$B$106,$C108=$B$106),$D108,IF(AND(R$105&gt;$C108,R$105&lt;=($B108+$C108)),$D108/$B108,0)/IF('A.8.FATOR'!R108=0,1,'A.8.FATOR'!R108))</f>
        <v>0</v>
      </c>
      <c r="S108" s="95">
        <f>IF(AND(S$105=$B$106,$C108=$B$106),$D108,IF(AND(S$105&gt;$C108,S$105&lt;=($B108+$C108)),$D108/$B108,0)/IF('A.8.FATOR'!S108=0,1,'A.8.FATOR'!S108))</f>
        <v>0</v>
      </c>
      <c r="T108" s="95">
        <f>IF(AND(T$105=$B$106,$C108=$B$106),$D108,IF(AND(T$105&gt;$C108,T$105&lt;=($B108+$C108)),$D108/$B108,0)/IF('A.8.FATOR'!T108=0,1,'A.8.FATOR'!T108))</f>
        <v>0</v>
      </c>
      <c r="U108" s="95">
        <f>IF(AND(U$105=$B$106,$C108=$B$106),$D108,IF(AND(U$105&gt;$C108,U$105&lt;=($B108+$C108)),$D108/$B108,0)/IF('A.8.FATOR'!U108=0,1,'A.8.FATOR'!U108))</f>
        <v>0</v>
      </c>
      <c r="V108" s="95">
        <f>IF(AND(V$105=$B$106,$C108=$B$106),$D108,IF(AND(V$105&gt;$C108,V$105&lt;=($B108+$C108)),$D108/$B108,0)/IF('A.8.FATOR'!V108=0,1,'A.8.FATOR'!V108))</f>
        <v>0</v>
      </c>
      <c r="W108" s="95">
        <f>IF(AND(W$105=$B$106,$C108=$B$106),$D108,IF(AND(W$105&gt;$C108,W$105&lt;=($B108+$C108)),$D108/$B108,0)/IF('A.8.FATOR'!W108=0,1,'A.8.FATOR'!W108))</f>
        <v>0</v>
      </c>
      <c r="X108" s="95">
        <f>IF(AND(X$105=$B$106,$C108=$B$106),$D108,IF(AND(X$105&gt;$C108,X$105&lt;=($B108+$C108)),$D108/$B108,0)/IF('A.8.FATOR'!X108=0,1,'A.8.FATOR'!X108))</f>
        <v>0</v>
      </c>
      <c r="Y108" s="84"/>
      <c r="Z108" s="82"/>
    </row>
    <row r="109" spans="2:26" x14ac:dyDescent="0.2">
      <c r="B109" s="499">
        <f t="shared" si="26"/>
        <v>17</v>
      </c>
      <c r="C109" s="113">
        <f t="shared" ref="C109:C126" si="27">C108+1</f>
        <v>3</v>
      </c>
      <c r="D109" s="96">
        <f t="shared" si="25"/>
        <v>0</v>
      </c>
      <c r="E109" s="95">
        <f>IF(AND(E$105=$B$106,$C109=$B$106),$D109,IF(AND(E$105&gt;$C109,E$105&lt;=($B109+$C109)),$D109/$B109,0)/IF('A.8.FATOR'!E109=0,1,'A.8.FATOR'!E109))</f>
        <v>0</v>
      </c>
      <c r="F109" s="95">
        <f>IF(AND(F$105=$B$106,$C109=$B$106),$D109,IF(AND(F$105&gt;$C109,F$105&lt;=($B109+$C109)),$D109/$B109,0)/IF('A.8.FATOR'!F109=0,1,'A.8.FATOR'!F109))</f>
        <v>0</v>
      </c>
      <c r="G109" s="95">
        <f>IF(AND(G$105=$B$106,$C109=$B$106),$D109,IF(AND(G$105&gt;$C109,G$105&lt;=($B109+$C109)),$D109/$B109,0)/IF('A.8.FATOR'!G109=0,1,'A.8.FATOR'!G109))</f>
        <v>0</v>
      </c>
      <c r="H109" s="95">
        <f>IF(AND(H$105=$B$106,$C109=$B$106),$D109,IF(AND(H$105&gt;$C109,H$105&lt;=($B109+$C109)),$D109/$B109,0)/IF('A.8.FATOR'!H109=0,1,'A.8.FATOR'!H109))</f>
        <v>0</v>
      </c>
      <c r="I109" s="95">
        <f>IF(AND(I$105=$B$106,$C109=$B$106),$D109,IF(AND(I$105&gt;$C109,I$105&lt;=($B109+$C109)),$D109/$B109,0)/IF('A.8.FATOR'!I109=0,1,'A.8.FATOR'!I109))</f>
        <v>0</v>
      </c>
      <c r="J109" s="95">
        <f>IF(AND(J$105=$B$106,$C109=$B$106),$D109,IF(AND(J$105&gt;$C109,J$105&lt;=($B109+$C109)),$D109/$B109,0)/IF('A.8.FATOR'!J109=0,1,'A.8.FATOR'!J109))</f>
        <v>0</v>
      </c>
      <c r="K109" s="95">
        <f>IF(AND(K$105=$B$106,$C109=$B$106),$D109,IF(AND(K$105&gt;$C109,K$105&lt;=($B109+$C109)),$D109/$B109,0)/IF('A.8.FATOR'!K109=0,1,'A.8.FATOR'!K109))</f>
        <v>0</v>
      </c>
      <c r="L109" s="95">
        <f>IF(AND(L$105=$B$106,$C109=$B$106),$D109,IF(AND(L$105&gt;$C109,L$105&lt;=($B109+$C109)),$D109/$B109,0)/IF('A.8.FATOR'!L109=0,1,'A.8.FATOR'!L109))</f>
        <v>0</v>
      </c>
      <c r="M109" s="95">
        <f>IF(AND(M$105=$B$106,$C109=$B$106),$D109,IF(AND(M$105&gt;$C109,M$105&lt;=($B109+$C109)),$D109/$B109,0)/IF('A.8.FATOR'!M109=0,1,'A.8.FATOR'!M109))</f>
        <v>0</v>
      </c>
      <c r="N109" s="95">
        <f>IF(AND(N$105=$B$106,$C109=$B$106),$D109,IF(AND(N$105&gt;$C109,N$105&lt;=($B109+$C109)),$D109/$B109,0)/IF('A.8.FATOR'!N109=0,1,'A.8.FATOR'!N109))</f>
        <v>0</v>
      </c>
      <c r="O109" s="95">
        <f>IF(AND(O$105=$B$106,$C109=$B$106),$D109,IF(AND(O$105&gt;$C109,O$105&lt;=($B109+$C109)),$D109/$B109,0)/IF('A.8.FATOR'!O109=0,1,'A.8.FATOR'!O109))</f>
        <v>0</v>
      </c>
      <c r="P109" s="95">
        <f>IF(AND(P$105=$B$106,$C109=$B$106),$D109,IF(AND(P$105&gt;$C109,P$105&lt;=($B109+$C109)),$D109/$B109,0)/IF('A.8.FATOR'!P109=0,1,'A.8.FATOR'!P109))</f>
        <v>0</v>
      </c>
      <c r="Q109" s="95">
        <f>IF(AND(Q$105=$B$106,$C109=$B$106),$D109,IF(AND(Q$105&gt;$C109,Q$105&lt;=($B109+$C109)),$D109/$B109,0)/IF('A.8.FATOR'!Q109=0,1,'A.8.FATOR'!Q109))</f>
        <v>0</v>
      </c>
      <c r="R109" s="95">
        <f>IF(AND(R$105=$B$106,$C109=$B$106),$D109,IF(AND(R$105&gt;$C109,R$105&lt;=($B109+$C109)),$D109/$B109,0)/IF('A.8.FATOR'!R109=0,1,'A.8.FATOR'!R109))</f>
        <v>0</v>
      </c>
      <c r="S109" s="95">
        <f>IF(AND(S$105=$B$106,$C109=$B$106),$D109,IF(AND(S$105&gt;$C109,S$105&lt;=($B109+$C109)),$D109/$B109,0)/IF('A.8.FATOR'!S109=0,1,'A.8.FATOR'!S109))</f>
        <v>0</v>
      </c>
      <c r="T109" s="95">
        <f>IF(AND(T$105=$B$106,$C109=$B$106),$D109,IF(AND(T$105&gt;$C109,T$105&lt;=($B109+$C109)),$D109/$B109,0)/IF('A.8.FATOR'!T109=0,1,'A.8.FATOR'!T109))</f>
        <v>0</v>
      </c>
      <c r="U109" s="95">
        <f>IF(AND(U$105=$B$106,$C109=$B$106),$D109,IF(AND(U$105&gt;$C109,U$105&lt;=($B109+$C109)),$D109/$B109,0)/IF('A.8.FATOR'!U109=0,1,'A.8.FATOR'!U109))</f>
        <v>0</v>
      </c>
      <c r="V109" s="95">
        <f>IF(AND(V$105=$B$106,$C109=$B$106),$D109,IF(AND(V$105&gt;$C109,V$105&lt;=($B109+$C109)),$D109/$B109,0)/IF('A.8.FATOR'!V109=0,1,'A.8.FATOR'!V109))</f>
        <v>0</v>
      </c>
      <c r="W109" s="95">
        <f>IF(AND(W$105=$B$106,$C109=$B$106),$D109,IF(AND(W$105&gt;$C109,W$105&lt;=($B109+$C109)),$D109/$B109,0)/IF('A.8.FATOR'!W109=0,1,'A.8.FATOR'!W109))</f>
        <v>0</v>
      </c>
      <c r="X109" s="95">
        <f>IF(AND(X$105=$B$106,$C109=$B$106),$D109,IF(AND(X$105&gt;$C109,X$105&lt;=($B109+$C109)),$D109/$B109,0)/IF('A.8.FATOR'!X109=0,1,'A.8.FATOR'!X109))</f>
        <v>0</v>
      </c>
      <c r="Y109" s="84"/>
      <c r="Z109" s="82"/>
    </row>
    <row r="110" spans="2:26" x14ac:dyDescent="0.2">
      <c r="B110" s="499">
        <f t="shared" si="26"/>
        <v>16</v>
      </c>
      <c r="C110" s="113">
        <f t="shared" si="27"/>
        <v>4</v>
      </c>
      <c r="D110" s="96">
        <f t="shared" si="25"/>
        <v>0</v>
      </c>
      <c r="E110" s="95">
        <f>IF(AND(E$105=$B$106,$C110=$B$106),$D110,IF(AND(E$105&gt;$C110,E$105&lt;=($B110+$C110)),$D110/$B110,0)/IF('A.8.FATOR'!E110=0,1,'A.8.FATOR'!E110))</f>
        <v>0</v>
      </c>
      <c r="F110" s="95">
        <f>IF(AND(F$105=$B$106,$C110=$B$106),$D110,IF(AND(F$105&gt;$C110,F$105&lt;=($B110+$C110)),$D110/$B110,0)/IF('A.8.FATOR'!F110=0,1,'A.8.FATOR'!F110))</f>
        <v>0</v>
      </c>
      <c r="G110" s="95">
        <f>IF(AND(G$105=$B$106,$C110=$B$106),$D110,IF(AND(G$105&gt;$C110,G$105&lt;=($B110+$C110)),$D110/$B110,0)/IF('A.8.FATOR'!G110=0,1,'A.8.FATOR'!G110))</f>
        <v>0</v>
      </c>
      <c r="H110" s="95">
        <f>IF(AND(H$105=$B$106,$C110=$B$106),$D110,IF(AND(H$105&gt;$C110,H$105&lt;=($B110+$C110)),$D110/$B110,0)/IF('A.8.FATOR'!H110=0,1,'A.8.FATOR'!H110))</f>
        <v>0</v>
      </c>
      <c r="I110" s="95">
        <f>IF(AND(I$105=$B$106,$C110=$B$106),$D110,IF(AND(I$105&gt;$C110,I$105&lt;=($B110+$C110)),$D110/$B110,0)/IF('A.8.FATOR'!I110=0,1,'A.8.FATOR'!I110))</f>
        <v>0</v>
      </c>
      <c r="J110" s="95">
        <f>IF(AND(J$105=$B$106,$C110=$B$106),$D110,IF(AND(J$105&gt;$C110,J$105&lt;=($B110+$C110)),$D110/$B110,0)/IF('A.8.FATOR'!J110=0,1,'A.8.FATOR'!J110))</f>
        <v>0</v>
      </c>
      <c r="K110" s="95">
        <f>IF(AND(K$105=$B$106,$C110=$B$106),$D110,IF(AND(K$105&gt;$C110,K$105&lt;=($B110+$C110)),$D110/$B110,0)/IF('A.8.FATOR'!K110=0,1,'A.8.FATOR'!K110))</f>
        <v>0</v>
      </c>
      <c r="L110" s="95">
        <f>IF(AND(L$105=$B$106,$C110=$B$106),$D110,IF(AND(L$105&gt;$C110,L$105&lt;=($B110+$C110)),$D110/$B110,0)/IF('A.8.FATOR'!L110=0,1,'A.8.FATOR'!L110))</f>
        <v>0</v>
      </c>
      <c r="M110" s="95">
        <f>IF(AND(M$105=$B$106,$C110=$B$106),$D110,IF(AND(M$105&gt;$C110,M$105&lt;=($B110+$C110)),$D110/$B110,0)/IF('A.8.FATOR'!M110=0,1,'A.8.FATOR'!M110))</f>
        <v>0</v>
      </c>
      <c r="N110" s="95">
        <f>IF(AND(N$105=$B$106,$C110=$B$106),$D110,IF(AND(N$105&gt;$C110,N$105&lt;=($B110+$C110)),$D110/$B110,0)/IF('A.8.FATOR'!N110=0,1,'A.8.FATOR'!N110))</f>
        <v>0</v>
      </c>
      <c r="O110" s="95">
        <f>IF(AND(O$105=$B$106,$C110=$B$106),$D110,IF(AND(O$105&gt;$C110,O$105&lt;=($B110+$C110)),$D110/$B110,0)/IF('A.8.FATOR'!O110=0,1,'A.8.FATOR'!O110))</f>
        <v>0</v>
      </c>
      <c r="P110" s="95">
        <f>IF(AND(P$105=$B$106,$C110=$B$106),$D110,IF(AND(P$105&gt;$C110,P$105&lt;=($B110+$C110)),$D110/$B110,0)/IF('A.8.FATOR'!P110=0,1,'A.8.FATOR'!P110))</f>
        <v>0</v>
      </c>
      <c r="Q110" s="95">
        <f>IF(AND(Q$105=$B$106,$C110=$B$106),$D110,IF(AND(Q$105&gt;$C110,Q$105&lt;=($B110+$C110)),$D110/$B110,0)/IF('A.8.FATOR'!Q110=0,1,'A.8.FATOR'!Q110))</f>
        <v>0</v>
      </c>
      <c r="R110" s="95">
        <f>IF(AND(R$105=$B$106,$C110=$B$106),$D110,IF(AND(R$105&gt;$C110,R$105&lt;=($B110+$C110)),$D110/$B110,0)/IF('A.8.FATOR'!R110=0,1,'A.8.FATOR'!R110))</f>
        <v>0</v>
      </c>
      <c r="S110" s="95">
        <f>IF(AND(S$105=$B$106,$C110=$B$106),$D110,IF(AND(S$105&gt;$C110,S$105&lt;=($B110+$C110)),$D110/$B110,0)/IF('A.8.FATOR'!S110=0,1,'A.8.FATOR'!S110))</f>
        <v>0</v>
      </c>
      <c r="T110" s="95">
        <f>IF(AND(T$105=$B$106,$C110=$B$106),$D110,IF(AND(T$105&gt;$C110,T$105&lt;=($B110+$C110)),$D110/$B110,0)/IF('A.8.FATOR'!T110=0,1,'A.8.FATOR'!T110))</f>
        <v>0</v>
      </c>
      <c r="U110" s="95">
        <f>IF(AND(U$105=$B$106,$C110=$B$106),$D110,IF(AND(U$105&gt;$C110,U$105&lt;=($B110+$C110)),$D110/$B110,0)/IF('A.8.FATOR'!U110=0,1,'A.8.FATOR'!U110))</f>
        <v>0</v>
      </c>
      <c r="V110" s="95">
        <f>IF(AND(V$105=$B$106,$C110=$B$106),$D110,IF(AND(V$105&gt;$C110,V$105&lt;=($B110+$C110)),$D110/$B110,0)/IF('A.8.FATOR'!V110=0,1,'A.8.FATOR'!V110))</f>
        <v>0</v>
      </c>
      <c r="W110" s="95">
        <f>IF(AND(W$105=$B$106,$C110=$B$106),$D110,IF(AND(W$105&gt;$C110,W$105&lt;=($B110+$C110)),$D110/$B110,0)/IF('A.8.FATOR'!W110=0,1,'A.8.FATOR'!W110))</f>
        <v>0</v>
      </c>
      <c r="X110" s="95">
        <f>IF(AND(X$105=$B$106,$C110=$B$106),$D110,IF(AND(X$105&gt;$C110,X$105&lt;=($B110+$C110)),$D110/$B110,0)/IF('A.8.FATOR'!X110=0,1,'A.8.FATOR'!X110))</f>
        <v>0</v>
      </c>
      <c r="Y110" s="84"/>
      <c r="Z110" s="82"/>
    </row>
    <row r="111" spans="2:26" x14ac:dyDescent="0.2">
      <c r="B111" s="499">
        <f t="shared" si="26"/>
        <v>15</v>
      </c>
      <c r="C111" s="113">
        <f t="shared" si="27"/>
        <v>5</v>
      </c>
      <c r="D111" s="96">
        <f t="shared" si="25"/>
        <v>0</v>
      </c>
      <c r="E111" s="95">
        <f>IF(AND(E$105=$B$106,$C111=$B$106),$D111,IF(AND(E$105&gt;$C111,E$105&lt;=($B111+$C111)),$D111/$B111,0)/IF('A.8.FATOR'!E111=0,1,'A.8.FATOR'!E111))</f>
        <v>0</v>
      </c>
      <c r="F111" s="95">
        <f>IF(AND(F$105=$B$106,$C111=$B$106),$D111,IF(AND(F$105&gt;$C111,F$105&lt;=($B111+$C111)),$D111/$B111,0)/IF('A.8.FATOR'!F111=0,1,'A.8.FATOR'!F111))</f>
        <v>0</v>
      </c>
      <c r="G111" s="95">
        <f>IF(AND(G$105=$B$106,$C111=$B$106),$D111,IF(AND(G$105&gt;$C111,G$105&lt;=($B111+$C111)),$D111/$B111,0)/IF('A.8.FATOR'!G111=0,1,'A.8.FATOR'!G111))</f>
        <v>0</v>
      </c>
      <c r="H111" s="95">
        <f>IF(AND(H$105=$B$106,$C111=$B$106),$D111,IF(AND(H$105&gt;$C111,H$105&lt;=($B111+$C111)),$D111/$B111,0)/IF('A.8.FATOR'!H111=0,1,'A.8.FATOR'!H111))</f>
        <v>0</v>
      </c>
      <c r="I111" s="95">
        <f>IF(AND(I$105=$B$106,$C111=$B$106),$D111,IF(AND(I$105&gt;$C111,I$105&lt;=($B111+$C111)),$D111/$B111,0)/IF('A.8.FATOR'!I111=0,1,'A.8.FATOR'!I111))</f>
        <v>0</v>
      </c>
      <c r="J111" s="95">
        <f>IF(AND(J$105=$B$106,$C111=$B$106),$D111,IF(AND(J$105&gt;$C111,J$105&lt;=($B111+$C111)),$D111/$B111,0)/IF('A.8.FATOR'!J111=0,1,'A.8.FATOR'!J111))</f>
        <v>0</v>
      </c>
      <c r="K111" s="95">
        <f>IF(AND(K$105=$B$106,$C111=$B$106),$D111,IF(AND(K$105&gt;$C111,K$105&lt;=($B111+$C111)),$D111/$B111,0)/IF('A.8.FATOR'!K111=0,1,'A.8.FATOR'!K111))</f>
        <v>0</v>
      </c>
      <c r="L111" s="95">
        <f>IF(AND(L$105=$B$106,$C111=$B$106),$D111,IF(AND(L$105&gt;$C111,L$105&lt;=($B111+$C111)),$D111/$B111,0)/IF('A.8.FATOR'!L111=0,1,'A.8.FATOR'!L111))</f>
        <v>0</v>
      </c>
      <c r="M111" s="95">
        <f>IF(AND(M$105=$B$106,$C111=$B$106),$D111,IF(AND(M$105&gt;$C111,M$105&lt;=($B111+$C111)),$D111/$B111,0)/IF('A.8.FATOR'!M111=0,1,'A.8.FATOR'!M111))</f>
        <v>0</v>
      </c>
      <c r="N111" s="95">
        <f>IF(AND(N$105=$B$106,$C111=$B$106),$D111,IF(AND(N$105&gt;$C111,N$105&lt;=($B111+$C111)),$D111/$B111,0)/IF('A.8.FATOR'!N111=0,1,'A.8.FATOR'!N111))</f>
        <v>0</v>
      </c>
      <c r="O111" s="95">
        <f>IF(AND(O$105=$B$106,$C111=$B$106),$D111,IF(AND(O$105&gt;$C111,O$105&lt;=($B111+$C111)),$D111/$B111,0)/IF('A.8.FATOR'!O111=0,1,'A.8.FATOR'!O111))</f>
        <v>0</v>
      </c>
      <c r="P111" s="95">
        <f>IF(AND(P$105=$B$106,$C111=$B$106),$D111,IF(AND(P$105&gt;$C111,P$105&lt;=($B111+$C111)),$D111/$B111,0)/IF('A.8.FATOR'!P111=0,1,'A.8.FATOR'!P111))</f>
        <v>0</v>
      </c>
      <c r="Q111" s="95">
        <f>IF(AND(Q$105=$B$106,$C111=$B$106),$D111,IF(AND(Q$105&gt;$C111,Q$105&lt;=($B111+$C111)),$D111/$B111,0)/IF('A.8.FATOR'!Q111=0,1,'A.8.FATOR'!Q111))</f>
        <v>0</v>
      </c>
      <c r="R111" s="95">
        <f>IF(AND(R$105=$B$106,$C111=$B$106),$D111,IF(AND(R$105&gt;$C111,R$105&lt;=($B111+$C111)),$D111/$B111,0)/IF('A.8.FATOR'!R111=0,1,'A.8.FATOR'!R111))</f>
        <v>0</v>
      </c>
      <c r="S111" s="95">
        <f>IF(AND(S$105=$B$106,$C111=$B$106),$D111,IF(AND(S$105&gt;$C111,S$105&lt;=($B111+$C111)),$D111/$B111,0)/IF('A.8.FATOR'!S111=0,1,'A.8.FATOR'!S111))</f>
        <v>0</v>
      </c>
      <c r="T111" s="95">
        <f>IF(AND(T$105=$B$106,$C111=$B$106),$D111,IF(AND(T$105&gt;$C111,T$105&lt;=($B111+$C111)),$D111/$B111,0)/IF('A.8.FATOR'!T111=0,1,'A.8.FATOR'!T111))</f>
        <v>0</v>
      </c>
      <c r="U111" s="95">
        <f>IF(AND(U$105=$B$106,$C111=$B$106),$D111,IF(AND(U$105&gt;$C111,U$105&lt;=($B111+$C111)),$D111/$B111,0)/IF('A.8.FATOR'!U111=0,1,'A.8.FATOR'!U111))</f>
        <v>0</v>
      </c>
      <c r="V111" s="95">
        <f>IF(AND(V$105=$B$106,$C111=$B$106),$D111,IF(AND(V$105&gt;$C111,V$105&lt;=($B111+$C111)),$D111/$B111,0)/IF('A.8.FATOR'!V111=0,1,'A.8.FATOR'!V111))</f>
        <v>0</v>
      </c>
      <c r="W111" s="95">
        <f>IF(AND(W$105=$B$106,$C111=$B$106),$D111,IF(AND(W$105&gt;$C111,W$105&lt;=($B111+$C111)),$D111/$B111,0)/IF('A.8.FATOR'!W111=0,1,'A.8.FATOR'!W111))</f>
        <v>0</v>
      </c>
      <c r="X111" s="95">
        <f>IF(AND(X$105=$B$106,$C111=$B$106),$D111,IF(AND(X$105&gt;$C111,X$105&lt;=($B111+$C111)),$D111/$B111,0)/IF('A.8.FATOR'!X111=0,1,'A.8.FATOR'!X111))</f>
        <v>0</v>
      </c>
      <c r="Y111" s="84"/>
      <c r="Z111" s="82"/>
    </row>
    <row r="112" spans="2:26" x14ac:dyDescent="0.2">
      <c r="B112" s="499">
        <f t="shared" si="26"/>
        <v>14</v>
      </c>
      <c r="C112" s="113">
        <f t="shared" si="27"/>
        <v>6</v>
      </c>
      <c r="D112" s="96">
        <f t="shared" si="25"/>
        <v>0</v>
      </c>
      <c r="E112" s="95">
        <f>IF(AND(E$105=$B$106,$C112=$B$106),$D112,IF(AND(E$105&gt;$C112,E$105&lt;=($B112+$C112)),$D112/$B112,0)/IF('A.8.FATOR'!E112=0,1,'A.8.FATOR'!E112))</f>
        <v>0</v>
      </c>
      <c r="F112" s="95">
        <f>IF(AND(F$105=$B$106,$C112=$B$106),$D112,IF(AND(F$105&gt;$C112,F$105&lt;=($B112+$C112)),$D112/$B112,0)/IF('A.8.FATOR'!F112=0,1,'A.8.FATOR'!F112))</f>
        <v>0</v>
      </c>
      <c r="G112" s="95">
        <f>IF(AND(G$105=$B$106,$C112=$B$106),$D112,IF(AND(G$105&gt;$C112,G$105&lt;=($B112+$C112)),$D112/$B112,0)/IF('A.8.FATOR'!G112=0,1,'A.8.FATOR'!G112))</f>
        <v>0</v>
      </c>
      <c r="H112" s="95">
        <f>IF(AND(H$105=$B$106,$C112=$B$106),$D112,IF(AND(H$105&gt;$C112,H$105&lt;=($B112+$C112)),$D112/$B112,0)/IF('A.8.FATOR'!H112=0,1,'A.8.FATOR'!H112))</f>
        <v>0</v>
      </c>
      <c r="I112" s="95">
        <f>IF(AND(I$105=$B$106,$C112=$B$106),$D112,IF(AND(I$105&gt;$C112,I$105&lt;=($B112+$C112)),$D112/$B112,0)/IF('A.8.FATOR'!I112=0,1,'A.8.FATOR'!I112))</f>
        <v>0</v>
      </c>
      <c r="J112" s="95">
        <f>IF(AND(J$105=$B$106,$C112=$B$106),$D112,IF(AND(J$105&gt;$C112,J$105&lt;=($B112+$C112)),$D112/$B112,0)/IF('A.8.FATOR'!J112=0,1,'A.8.FATOR'!J112))</f>
        <v>0</v>
      </c>
      <c r="K112" s="95">
        <f>IF(AND(K$105=$B$106,$C112=$B$106),$D112,IF(AND(K$105&gt;$C112,K$105&lt;=($B112+$C112)),$D112/$B112,0)/IF('A.8.FATOR'!K112=0,1,'A.8.FATOR'!K112))</f>
        <v>0</v>
      </c>
      <c r="L112" s="95">
        <f>IF(AND(L$105=$B$106,$C112=$B$106),$D112,IF(AND(L$105&gt;$C112,L$105&lt;=($B112+$C112)),$D112/$B112,0)/IF('A.8.FATOR'!L112=0,1,'A.8.FATOR'!L112))</f>
        <v>0</v>
      </c>
      <c r="M112" s="95">
        <f>IF(AND(M$105=$B$106,$C112=$B$106),$D112,IF(AND(M$105&gt;$C112,M$105&lt;=($B112+$C112)),$D112/$B112,0)/IF('A.8.FATOR'!M112=0,1,'A.8.FATOR'!M112))</f>
        <v>0</v>
      </c>
      <c r="N112" s="95">
        <f>IF(AND(N$105=$B$106,$C112=$B$106),$D112,IF(AND(N$105&gt;$C112,N$105&lt;=($B112+$C112)),$D112/$B112,0)/IF('A.8.FATOR'!N112=0,1,'A.8.FATOR'!N112))</f>
        <v>0</v>
      </c>
      <c r="O112" s="95">
        <f>IF(AND(O$105=$B$106,$C112=$B$106),$D112,IF(AND(O$105&gt;$C112,O$105&lt;=($B112+$C112)),$D112/$B112,0)/IF('A.8.FATOR'!O112=0,1,'A.8.FATOR'!O112))</f>
        <v>0</v>
      </c>
      <c r="P112" s="95">
        <f>IF(AND(P$105=$B$106,$C112=$B$106),$D112,IF(AND(P$105&gt;$C112,P$105&lt;=($B112+$C112)),$D112/$B112,0)/IF('A.8.FATOR'!P112=0,1,'A.8.FATOR'!P112))</f>
        <v>0</v>
      </c>
      <c r="Q112" s="95">
        <f>IF(AND(Q$105=$B$106,$C112=$B$106),$D112,IF(AND(Q$105&gt;$C112,Q$105&lt;=($B112+$C112)),$D112/$B112,0)/IF('A.8.FATOR'!Q112=0,1,'A.8.FATOR'!Q112))</f>
        <v>0</v>
      </c>
      <c r="R112" s="95">
        <f>IF(AND(R$105=$B$106,$C112=$B$106),$D112,IF(AND(R$105&gt;$C112,R$105&lt;=($B112+$C112)),$D112/$B112,0)/IF('A.8.FATOR'!R112=0,1,'A.8.FATOR'!R112))</f>
        <v>0</v>
      </c>
      <c r="S112" s="95">
        <f>IF(AND(S$105=$B$106,$C112=$B$106),$D112,IF(AND(S$105&gt;$C112,S$105&lt;=($B112+$C112)),$D112/$B112,0)/IF('A.8.FATOR'!S112=0,1,'A.8.FATOR'!S112))</f>
        <v>0</v>
      </c>
      <c r="T112" s="95">
        <f>IF(AND(T$105=$B$106,$C112=$B$106),$D112,IF(AND(T$105&gt;$C112,T$105&lt;=($B112+$C112)),$D112/$B112,0)/IF('A.8.FATOR'!T112=0,1,'A.8.FATOR'!T112))</f>
        <v>0</v>
      </c>
      <c r="U112" s="95">
        <f>IF(AND(U$105=$B$106,$C112=$B$106),$D112,IF(AND(U$105&gt;$C112,U$105&lt;=($B112+$C112)),$D112/$B112,0)/IF('A.8.FATOR'!U112=0,1,'A.8.FATOR'!U112))</f>
        <v>0</v>
      </c>
      <c r="V112" s="95">
        <f>IF(AND(V$105=$B$106,$C112=$B$106),$D112,IF(AND(V$105&gt;$C112,V$105&lt;=($B112+$C112)),$D112/$B112,0)/IF('A.8.FATOR'!V112=0,1,'A.8.FATOR'!V112))</f>
        <v>0</v>
      </c>
      <c r="W112" s="95">
        <f>IF(AND(W$105=$B$106,$C112=$B$106),$D112,IF(AND(W$105&gt;$C112,W$105&lt;=($B112+$C112)),$D112/$B112,0)/IF('A.8.FATOR'!W112=0,1,'A.8.FATOR'!W112))</f>
        <v>0</v>
      </c>
      <c r="X112" s="95">
        <f>IF(AND(X$105=$B$106,$C112=$B$106),$D112,IF(AND(X$105&gt;$C112,X$105&lt;=($B112+$C112)),$D112/$B112,0)/IF('A.8.FATOR'!X112=0,1,'A.8.FATOR'!X112))</f>
        <v>0</v>
      </c>
      <c r="Y112" s="84"/>
      <c r="Z112" s="82"/>
    </row>
    <row r="113" spans="2:26" x14ac:dyDescent="0.2">
      <c r="B113" s="499">
        <f t="shared" si="26"/>
        <v>13</v>
      </c>
      <c r="C113" s="113">
        <f t="shared" si="27"/>
        <v>7</v>
      </c>
      <c r="D113" s="96">
        <f t="shared" si="25"/>
        <v>0</v>
      </c>
      <c r="E113" s="95">
        <f>IF(AND(E$105=$B$106,$C113=$B$106),$D113,IF(AND(E$105&gt;$C113,E$105&lt;=($B113+$C113)),$D113/$B113,0)/IF('A.8.FATOR'!E113=0,1,'A.8.FATOR'!E113))</f>
        <v>0</v>
      </c>
      <c r="F113" s="95">
        <f>IF(AND(F$105=$B$106,$C113=$B$106),$D113,IF(AND(F$105&gt;$C113,F$105&lt;=($B113+$C113)),$D113/$B113,0)/IF('A.8.FATOR'!F113=0,1,'A.8.FATOR'!F113))</f>
        <v>0</v>
      </c>
      <c r="G113" s="95">
        <f>IF(AND(G$105=$B$106,$C113=$B$106),$D113,IF(AND(G$105&gt;$C113,G$105&lt;=($B113+$C113)),$D113/$B113,0)/IF('A.8.FATOR'!G113=0,1,'A.8.FATOR'!G113))</f>
        <v>0</v>
      </c>
      <c r="H113" s="95">
        <f>IF(AND(H$105=$B$106,$C113=$B$106),$D113,IF(AND(H$105&gt;$C113,H$105&lt;=($B113+$C113)),$D113/$B113,0)/IF('A.8.FATOR'!H113=0,1,'A.8.FATOR'!H113))</f>
        <v>0</v>
      </c>
      <c r="I113" s="95">
        <f>IF(AND(I$105=$B$106,$C113=$B$106),$D113,IF(AND(I$105&gt;$C113,I$105&lt;=($B113+$C113)),$D113/$B113,0)/IF('A.8.FATOR'!I113=0,1,'A.8.FATOR'!I113))</f>
        <v>0</v>
      </c>
      <c r="J113" s="95">
        <f>IF(AND(J$105=$B$106,$C113=$B$106),$D113,IF(AND(J$105&gt;$C113,J$105&lt;=($B113+$C113)),$D113/$B113,0)/IF('A.8.FATOR'!J113=0,1,'A.8.FATOR'!J113))</f>
        <v>0</v>
      </c>
      <c r="K113" s="95">
        <f>IF(AND(K$105=$B$106,$C113=$B$106),$D113,IF(AND(K$105&gt;$C113,K$105&lt;=($B113+$C113)),$D113/$B113,0)/IF('A.8.FATOR'!K113=0,1,'A.8.FATOR'!K113))</f>
        <v>0</v>
      </c>
      <c r="L113" s="95">
        <f>IF(AND(L$105=$B$106,$C113=$B$106),$D113,IF(AND(L$105&gt;$C113,L$105&lt;=($B113+$C113)),$D113/$B113,0)/IF('A.8.FATOR'!L113=0,1,'A.8.FATOR'!L113))</f>
        <v>0</v>
      </c>
      <c r="M113" s="95">
        <f>IF(AND(M$105=$B$106,$C113=$B$106),$D113,IF(AND(M$105&gt;$C113,M$105&lt;=($B113+$C113)),$D113/$B113,0)/IF('A.8.FATOR'!M113=0,1,'A.8.FATOR'!M113))</f>
        <v>0</v>
      </c>
      <c r="N113" s="95">
        <f>IF(AND(N$105=$B$106,$C113=$B$106),$D113,IF(AND(N$105&gt;$C113,N$105&lt;=($B113+$C113)),$D113/$B113,0)/IF('A.8.FATOR'!N113=0,1,'A.8.FATOR'!N113))</f>
        <v>0</v>
      </c>
      <c r="O113" s="95">
        <f>IF(AND(O$105=$B$106,$C113=$B$106),$D113,IF(AND(O$105&gt;$C113,O$105&lt;=($B113+$C113)),$D113/$B113,0)/IF('A.8.FATOR'!O113=0,1,'A.8.FATOR'!O113))</f>
        <v>0</v>
      </c>
      <c r="P113" s="95">
        <f>IF(AND(P$105=$B$106,$C113=$B$106),$D113,IF(AND(P$105&gt;$C113,P$105&lt;=($B113+$C113)),$D113/$B113,0)/IF('A.8.FATOR'!P113=0,1,'A.8.FATOR'!P113))</f>
        <v>0</v>
      </c>
      <c r="Q113" s="95">
        <f>IF(AND(Q$105=$B$106,$C113=$B$106),$D113,IF(AND(Q$105&gt;$C113,Q$105&lt;=($B113+$C113)),$D113/$B113,0)/IF('A.8.FATOR'!Q113=0,1,'A.8.FATOR'!Q113))</f>
        <v>0</v>
      </c>
      <c r="R113" s="95">
        <f>IF(AND(R$105=$B$106,$C113=$B$106),$D113,IF(AND(R$105&gt;$C113,R$105&lt;=($B113+$C113)),$D113/$B113,0)/IF('A.8.FATOR'!R113=0,1,'A.8.FATOR'!R113))</f>
        <v>0</v>
      </c>
      <c r="S113" s="95">
        <f>IF(AND(S$105=$B$106,$C113=$B$106),$D113,IF(AND(S$105&gt;$C113,S$105&lt;=($B113+$C113)),$D113/$B113,0)/IF('A.8.FATOR'!S113=0,1,'A.8.FATOR'!S113))</f>
        <v>0</v>
      </c>
      <c r="T113" s="95">
        <f>IF(AND(T$105=$B$106,$C113=$B$106),$D113,IF(AND(T$105&gt;$C113,T$105&lt;=($B113+$C113)),$D113/$B113,0)/IF('A.8.FATOR'!T113=0,1,'A.8.FATOR'!T113))</f>
        <v>0</v>
      </c>
      <c r="U113" s="95">
        <f>IF(AND(U$105=$B$106,$C113=$B$106),$D113,IF(AND(U$105&gt;$C113,U$105&lt;=($B113+$C113)),$D113/$B113,0)/IF('A.8.FATOR'!U113=0,1,'A.8.FATOR'!U113))</f>
        <v>0</v>
      </c>
      <c r="V113" s="95">
        <f>IF(AND(V$105=$B$106,$C113=$B$106),$D113,IF(AND(V$105&gt;$C113,V$105&lt;=($B113+$C113)),$D113/$B113,0)/IF('A.8.FATOR'!V113=0,1,'A.8.FATOR'!V113))</f>
        <v>0</v>
      </c>
      <c r="W113" s="95">
        <f>IF(AND(W$105=$B$106,$C113=$B$106),$D113,IF(AND(W$105&gt;$C113,W$105&lt;=($B113+$C113)),$D113/$B113,0)/IF('A.8.FATOR'!W113=0,1,'A.8.FATOR'!W113))</f>
        <v>0</v>
      </c>
      <c r="X113" s="95">
        <f>IF(AND(X$105=$B$106,$C113=$B$106),$D113,IF(AND(X$105&gt;$C113,X$105&lt;=($B113+$C113)),$D113/$B113,0)/IF('A.8.FATOR'!X113=0,1,'A.8.FATOR'!X113))</f>
        <v>0</v>
      </c>
      <c r="Y113" s="84"/>
      <c r="Z113" s="82"/>
    </row>
    <row r="114" spans="2:26" x14ac:dyDescent="0.2">
      <c r="B114" s="499">
        <f t="shared" si="26"/>
        <v>12</v>
      </c>
      <c r="C114" s="113">
        <f t="shared" si="27"/>
        <v>8</v>
      </c>
      <c r="D114" s="96">
        <f t="shared" si="25"/>
        <v>0</v>
      </c>
      <c r="E114" s="95">
        <f>IF(AND(E$105=$B$106,$C114=$B$106),$D114,IF(AND(E$105&gt;$C114,E$105&lt;=($B114+$C114)),$D114/$B114,0)/IF('A.8.FATOR'!E114=0,1,'A.8.FATOR'!E114))</f>
        <v>0</v>
      </c>
      <c r="F114" s="95">
        <f>IF(AND(F$105=$B$106,$C114=$B$106),$D114,IF(AND(F$105&gt;$C114,F$105&lt;=($B114+$C114)),$D114/$B114,0)/IF('A.8.FATOR'!F114=0,1,'A.8.FATOR'!F114))</f>
        <v>0</v>
      </c>
      <c r="G114" s="95">
        <f>IF(AND(G$105=$B$106,$C114=$B$106),$D114,IF(AND(G$105&gt;$C114,G$105&lt;=($B114+$C114)),$D114/$B114,0)/IF('A.8.FATOR'!G114=0,1,'A.8.FATOR'!G114))</f>
        <v>0</v>
      </c>
      <c r="H114" s="95">
        <f>IF(AND(H$105=$B$106,$C114=$B$106),$D114,IF(AND(H$105&gt;$C114,H$105&lt;=($B114+$C114)),$D114/$B114,0)/IF('A.8.FATOR'!H114=0,1,'A.8.FATOR'!H114))</f>
        <v>0</v>
      </c>
      <c r="I114" s="95">
        <f>IF(AND(I$105=$B$106,$C114=$B$106),$D114,IF(AND(I$105&gt;$C114,I$105&lt;=($B114+$C114)),$D114/$B114,0)/IF('A.8.FATOR'!I114=0,1,'A.8.FATOR'!I114))</f>
        <v>0</v>
      </c>
      <c r="J114" s="95">
        <f>IF(AND(J$105=$B$106,$C114=$B$106),$D114,IF(AND(J$105&gt;$C114,J$105&lt;=($B114+$C114)),$D114/$B114,0)/IF('A.8.FATOR'!J114=0,1,'A.8.FATOR'!J114))</f>
        <v>0</v>
      </c>
      <c r="K114" s="95">
        <f>IF(AND(K$105=$B$106,$C114=$B$106),$D114,IF(AND(K$105&gt;$C114,K$105&lt;=($B114+$C114)),$D114/$B114,0)/IF('A.8.FATOR'!K114=0,1,'A.8.FATOR'!K114))</f>
        <v>0</v>
      </c>
      <c r="L114" s="95">
        <f>IF(AND(L$105=$B$106,$C114=$B$106),$D114,IF(AND(L$105&gt;$C114,L$105&lt;=($B114+$C114)),$D114/$B114,0)/IF('A.8.FATOR'!L114=0,1,'A.8.FATOR'!L114))</f>
        <v>0</v>
      </c>
      <c r="M114" s="95">
        <f>IF(AND(M$105=$B$106,$C114=$B$106),$D114,IF(AND(M$105&gt;$C114,M$105&lt;=($B114+$C114)),$D114/$B114,0)/IF('A.8.FATOR'!M114=0,1,'A.8.FATOR'!M114))</f>
        <v>0</v>
      </c>
      <c r="N114" s="95">
        <f>IF(AND(N$105=$B$106,$C114=$B$106),$D114,IF(AND(N$105&gt;$C114,N$105&lt;=($B114+$C114)),$D114/$B114,0)/IF('A.8.FATOR'!N114=0,1,'A.8.FATOR'!N114))</f>
        <v>0</v>
      </c>
      <c r="O114" s="95">
        <f>IF(AND(O$105=$B$106,$C114=$B$106),$D114,IF(AND(O$105&gt;$C114,O$105&lt;=($B114+$C114)),$D114/$B114,0)/IF('A.8.FATOR'!O114=0,1,'A.8.FATOR'!O114))</f>
        <v>0</v>
      </c>
      <c r="P114" s="95">
        <f>IF(AND(P$105=$B$106,$C114=$B$106),$D114,IF(AND(P$105&gt;$C114,P$105&lt;=($B114+$C114)),$D114/$B114,0)/IF('A.8.FATOR'!P114=0,1,'A.8.FATOR'!P114))</f>
        <v>0</v>
      </c>
      <c r="Q114" s="95">
        <f>IF(AND(Q$105=$B$106,$C114=$B$106),$D114,IF(AND(Q$105&gt;$C114,Q$105&lt;=($B114+$C114)),$D114/$B114,0)/IF('A.8.FATOR'!Q114=0,1,'A.8.FATOR'!Q114))</f>
        <v>0</v>
      </c>
      <c r="R114" s="95">
        <f>IF(AND(R$105=$B$106,$C114=$B$106),$D114,IF(AND(R$105&gt;$C114,R$105&lt;=($B114+$C114)),$D114/$B114,0)/IF('A.8.FATOR'!R114=0,1,'A.8.FATOR'!R114))</f>
        <v>0</v>
      </c>
      <c r="S114" s="95">
        <f>IF(AND(S$105=$B$106,$C114=$B$106),$D114,IF(AND(S$105&gt;$C114,S$105&lt;=($B114+$C114)),$D114/$B114,0)/IF('A.8.FATOR'!S114=0,1,'A.8.FATOR'!S114))</f>
        <v>0</v>
      </c>
      <c r="T114" s="95">
        <f>IF(AND(T$105=$B$106,$C114=$B$106),$D114,IF(AND(T$105&gt;$C114,T$105&lt;=($B114+$C114)),$D114/$B114,0)/IF('A.8.FATOR'!T114=0,1,'A.8.FATOR'!T114))</f>
        <v>0</v>
      </c>
      <c r="U114" s="95">
        <f>IF(AND(U$105=$B$106,$C114=$B$106),$D114,IF(AND(U$105&gt;$C114,U$105&lt;=($B114+$C114)),$D114/$B114,0)/IF('A.8.FATOR'!U114=0,1,'A.8.FATOR'!U114))</f>
        <v>0</v>
      </c>
      <c r="V114" s="95">
        <f>IF(AND(V$105=$B$106,$C114=$B$106),$D114,IF(AND(V$105&gt;$C114,V$105&lt;=($B114+$C114)),$D114/$B114,0)/IF('A.8.FATOR'!V114=0,1,'A.8.FATOR'!V114))</f>
        <v>0</v>
      </c>
      <c r="W114" s="95">
        <f>IF(AND(W$105=$B$106,$C114=$B$106),$D114,IF(AND(W$105&gt;$C114,W$105&lt;=($B114+$C114)),$D114/$B114,0)/IF('A.8.FATOR'!W114=0,1,'A.8.FATOR'!W114))</f>
        <v>0</v>
      </c>
      <c r="X114" s="95">
        <f>IF(AND(X$105=$B$106,$C114=$B$106),$D114,IF(AND(X$105&gt;$C114,X$105&lt;=($B114+$C114)),$D114/$B114,0)/IF('A.8.FATOR'!X114=0,1,'A.8.FATOR'!X114))</f>
        <v>0</v>
      </c>
      <c r="Y114" s="84"/>
      <c r="Z114" s="82"/>
    </row>
    <row r="115" spans="2:26" x14ac:dyDescent="0.2">
      <c r="B115" s="499">
        <f t="shared" si="26"/>
        <v>11</v>
      </c>
      <c r="C115" s="113">
        <f t="shared" si="27"/>
        <v>9</v>
      </c>
      <c r="D115" s="96">
        <f t="shared" si="25"/>
        <v>0</v>
      </c>
      <c r="E115" s="95">
        <f>IF(AND(E$105=$B$106,$C115=$B$106),$D115,IF(AND(E$105&gt;$C115,E$105&lt;=($B115+$C115)),$D115/$B115,0)/IF('A.8.FATOR'!E115=0,1,'A.8.FATOR'!E115))</f>
        <v>0</v>
      </c>
      <c r="F115" s="95">
        <f>IF(AND(F$105=$B$106,$C115=$B$106),$D115,IF(AND(F$105&gt;$C115,F$105&lt;=($B115+$C115)),$D115/$B115,0)/IF('A.8.FATOR'!F115=0,1,'A.8.FATOR'!F115))</f>
        <v>0</v>
      </c>
      <c r="G115" s="95">
        <f>IF(AND(G$105=$B$106,$C115=$B$106),$D115,IF(AND(G$105&gt;$C115,G$105&lt;=($B115+$C115)),$D115/$B115,0)/IF('A.8.FATOR'!G115=0,1,'A.8.FATOR'!G115))</f>
        <v>0</v>
      </c>
      <c r="H115" s="95">
        <f>IF(AND(H$105=$B$106,$C115=$B$106),$D115,IF(AND(H$105&gt;$C115,H$105&lt;=($B115+$C115)),$D115/$B115,0)/IF('A.8.FATOR'!H115=0,1,'A.8.FATOR'!H115))</f>
        <v>0</v>
      </c>
      <c r="I115" s="95">
        <f>IF(AND(I$105=$B$106,$C115=$B$106),$D115,IF(AND(I$105&gt;$C115,I$105&lt;=($B115+$C115)),$D115/$B115,0)/IF('A.8.FATOR'!I115=0,1,'A.8.FATOR'!I115))</f>
        <v>0</v>
      </c>
      <c r="J115" s="95">
        <f>IF(AND(J$105=$B$106,$C115=$B$106),$D115,IF(AND(J$105&gt;$C115,J$105&lt;=($B115+$C115)),$D115/$B115,0)/IF('A.8.FATOR'!J115=0,1,'A.8.FATOR'!J115))</f>
        <v>0</v>
      </c>
      <c r="K115" s="95">
        <f>IF(AND(K$105=$B$106,$C115=$B$106),$D115,IF(AND(K$105&gt;$C115,K$105&lt;=($B115+$C115)),$D115/$B115,0)/IF('A.8.FATOR'!K115=0,1,'A.8.FATOR'!K115))</f>
        <v>0</v>
      </c>
      <c r="L115" s="95">
        <f>IF(AND(L$105=$B$106,$C115=$B$106),$D115,IF(AND(L$105&gt;$C115,L$105&lt;=($B115+$C115)),$D115/$B115,0)/IF('A.8.FATOR'!L115=0,1,'A.8.FATOR'!L115))</f>
        <v>0</v>
      </c>
      <c r="M115" s="95">
        <f>IF(AND(M$105=$B$106,$C115=$B$106),$D115,IF(AND(M$105&gt;$C115,M$105&lt;=($B115+$C115)),$D115/$B115,0)/IF('A.8.FATOR'!M115=0,1,'A.8.FATOR'!M115))</f>
        <v>0</v>
      </c>
      <c r="N115" s="95">
        <f>IF(AND(N$105=$B$106,$C115=$B$106),$D115,IF(AND(N$105&gt;$C115,N$105&lt;=($B115+$C115)),$D115/$B115,0)/IF('A.8.FATOR'!N115=0,1,'A.8.FATOR'!N115))</f>
        <v>0</v>
      </c>
      <c r="O115" s="95">
        <f>IF(AND(O$105=$B$106,$C115=$B$106),$D115,IF(AND(O$105&gt;$C115,O$105&lt;=($B115+$C115)),$D115/$B115,0)/IF('A.8.FATOR'!O115=0,1,'A.8.FATOR'!O115))</f>
        <v>0</v>
      </c>
      <c r="P115" s="95">
        <f>IF(AND(P$105=$B$106,$C115=$B$106),$D115,IF(AND(P$105&gt;$C115,P$105&lt;=($B115+$C115)),$D115/$B115,0)/IF('A.8.FATOR'!P115=0,1,'A.8.FATOR'!P115))</f>
        <v>0</v>
      </c>
      <c r="Q115" s="95">
        <f>IF(AND(Q$105=$B$106,$C115=$B$106),$D115,IF(AND(Q$105&gt;$C115,Q$105&lt;=($B115+$C115)),$D115/$B115,0)/IF('A.8.FATOR'!Q115=0,1,'A.8.FATOR'!Q115))</f>
        <v>0</v>
      </c>
      <c r="R115" s="95">
        <f>IF(AND(R$105=$B$106,$C115=$B$106),$D115,IF(AND(R$105&gt;$C115,R$105&lt;=($B115+$C115)),$D115/$B115,0)/IF('A.8.FATOR'!R115=0,1,'A.8.FATOR'!R115))</f>
        <v>0</v>
      </c>
      <c r="S115" s="95">
        <f>IF(AND(S$105=$B$106,$C115=$B$106),$D115,IF(AND(S$105&gt;$C115,S$105&lt;=($B115+$C115)),$D115/$B115,0)/IF('A.8.FATOR'!S115=0,1,'A.8.FATOR'!S115))</f>
        <v>0</v>
      </c>
      <c r="T115" s="95">
        <f>IF(AND(T$105=$B$106,$C115=$B$106),$D115,IF(AND(T$105&gt;$C115,T$105&lt;=($B115+$C115)),$D115/$B115,0)/IF('A.8.FATOR'!T115=0,1,'A.8.FATOR'!T115))</f>
        <v>0</v>
      </c>
      <c r="U115" s="95">
        <f>IF(AND(U$105=$B$106,$C115=$B$106),$D115,IF(AND(U$105&gt;$C115,U$105&lt;=($B115+$C115)),$D115/$B115,0)/IF('A.8.FATOR'!U115=0,1,'A.8.FATOR'!U115))</f>
        <v>0</v>
      </c>
      <c r="V115" s="95">
        <f>IF(AND(V$105=$B$106,$C115=$B$106),$D115,IF(AND(V$105&gt;$C115,V$105&lt;=($B115+$C115)),$D115/$B115,0)/IF('A.8.FATOR'!V115=0,1,'A.8.FATOR'!V115))</f>
        <v>0</v>
      </c>
      <c r="W115" s="95">
        <f>IF(AND(W$105=$B$106,$C115=$B$106),$D115,IF(AND(W$105&gt;$C115,W$105&lt;=($B115+$C115)),$D115/$B115,0)/IF('A.8.FATOR'!W115=0,1,'A.8.FATOR'!W115))</f>
        <v>0</v>
      </c>
      <c r="X115" s="95">
        <f>IF(AND(X$105=$B$106,$C115=$B$106),$D115,IF(AND(X$105&gt;$C115,X$105&lt;=($B115+$C115)),$D115/$B115,0)/IF('A.8.FATOR'!X115=0,1,'A.8.FATOR'!X115))</f>
        <v>0</v>
      </c>
      <c r="Y115" s="84"/>
      <c r="Z115" s="82"/>
    </row>
    <row r="116" spans="2:26" x14ac:dyDescent="0.2">
      <c r="B116" s="499">
        <f t="shared" si="26"/>
        <v>10</v>
      </c>
      <c r="C116" s="113">
        <f t="shared" si="27"/>
        <v>10</v>
      </c>
      <c r="D116" s="96">
        <f t="shared" si="25"/>
        <v>0</v>
      </c>
      <c r="E116" s="95">
        <f>IF(AND(E$105=$B$106,$C116=$B$106),$D116,IF(AND(E$105&gt;$C116,E$105&lt;=($B116+$C116)),$D116/$B116,0)/IF('A.8.FATOR'!E116=0,1,'A.8.FATOR'!E116))</f>
        <v>0</v>
      </c>
      <c r="F116" s="95">
        <f>IF(AND(F$105=$B$106,$C116=$B$106),$D116,IF(AND(F$105&gt;$C116,F$105&lt;=($B116+$C116)),$D116/$B116,0)/IF('A.8.FATOR'!F116=0,1,'A.8.FATOR'!F116))</f>
        <v>0</v>
      </c>
      <c r="G116" s="95">
        <f>IF(AND(G$105=$B$106,$C116=$B$106),$D116,IF(AND(G$105&gt;$C116,G$105&lt;=($B116+$C116)),$D116/$B116,0)/IF('A.8.FATOR'!G116=0,1,'A.8.FATOR'!G116))</f>
        <v>0</v>
      </c>
      <c r="H116" s="95">
        <f>IF(AND(H$105=$B$106,$C116=$B$106),$D116,IF(AND(H$105&gt;$C116,H$105&lt;=($B116+$C116)),$D116/$B116,0)/IF('A.8.FATOR'!H116=0,1,'A.8.FATOR'!H116))</f>
        <v>0</v>
      </c>
      <c r="I116" s="95">
        <f>IF(AND(I$105=$B$106,$C116=$B$106),$D116,IF(AND(I$105&gt;$C116,I$105&lt;=($B116+$C116)),$D116/$B116,0)/IF('A.8.FATOR'!I116=0,1,'A.8.FATOR'!I116))</f>
        <v>0</v>
      </c>
      <c r="J116" s="95">
        <f>IF(AND(J$105=$B$106,$C116=$B$106),$D116,IF(AND(J$105&gt;$C116,J$105&lt;=($B116+$C116)),$D116/$B116,0)/IF('A.8.FATOR'!J116=0,1,'A.8.FATOR'!J116))</f>
        <v>0</v>
      </c>
      <c r="K116" s="95">
        <f>IF(AND(K$105=$B$106,$C116=$B$106),$D116,IF(AND(K$105&gt;$C116,K$105&lt;=($B116+$C116)),$D116/$B116,0)/IF('A.8.FATOR'!K116=0,1,'A.8.FATOR'!K116))</f>
        <v>0</v>
      </c>
      <c r="L116" s="95">
        <f>IF(AND(L$105=$B$106,$C116=$B$106),$D116,IF(AND(L$105&gt;$C116,L$105&lt;=($B116+$C116)),$D116/$B116,0)/IF('A.8.FATOR'!L116=0,1,'A.8.FATOR'!L116))</f>
        <v>0</v>
      </c>
      <c r="M116" s="95">
        <f>IF(AND(M$105=$B$106,$C116=$B$106),$D116,IF(AND(M$105&gt;$C116,M$105&lt;=($B116+$C116)),$D116/$B116,0)/IF('A.8.FATOR'!M116=0,1,'A.8.FATOR'!M116))</f>
        <v>0</v>
      </c>
      <c r="N116" s="95">
        <f>IF(AND(N$105=$B$106,$C116=$B$106),$D116,IF(AND(N$105&gt;$C116,N$105&lt;=($B116+$C116)),$D116/$B116,0)/IF('A.8.FATOR'!N116=0,1,'A.8.FATOR'!N116))</f>
        <v>0</v>
      </c>
      <c r="O116" s="95">
        <f>IF(AND(O$105=$B$106,$C116=$B$106),$D116,IF(AND(O$105&gt;$C116,O$105&lt;=($B116+$C116)),$D116/$B116,0)/IF('A.8.FATOR'!O116=0,1,'A.8.FATOR'!O116))</f>
        <v>0</v>
      </c>
      <c r="P116" s="95">
        <f>IF(AND(P$105=$B$106,$C116=$B$106),$D116,IF(AND(P$105&gt;$C116,P$105&lt;=($B116+$C116)),$D116/$B116,0)/IF('A.8.FATOR'!P116=0,1,'A.8.FATOR'!P116))</f>
        <v>0</v>
      </c>
      <c r="Q116" s="95">
        <f>IF(AND(Q$105=$B$106,$C116=$B$106),$D116,IF(AND(Q$105&gt;$C116,Q$105&lt;=($B116+$C116)),$D116/$B116,0)/IF('A.8.FATOR'!Q116=0,1,'A.8.FATOR'!Q116))</f>
        <v>0</v>
      </c>
      <c r="R116" s="95">
        <f>IF(AND(R$105=$B$106,$C116=$B$106),$D116,IF(AND(R$105&gt;$C116,R$105&lt;=($B116+$C116)),$D116/$B116,0)/IF('A.8.FATOR'!R116=0,1,'A.8.FATOR'!R116))</f>
        <v>0</v>
      </c>
      <c r="S116" s="95">
        <f>IF(AND(S$105=$B$106,$C116=$B$106),$D116,IF(AND(S$105&gt;$C116,S$105&lt;=($B116+$C116)),$D116/$B116,0)/IF('A.8.FATOR'!S116=0,1,'A.8.FATOR'!S116))</f>
        <v>0</v>
      </c>
      <c r="T116" s="95">
        <f>IF(AND(T$105=$B$106,$C116=$B$106),$D116,IF(AND(T$105&gt;$C116,T$105&lt;=($B116+$C116)),$D116/$B116,0)/IF('A.8.FATOR'!T116=0,1,'A.8.FATOR'!T116))</f>
        <v>0</v>
      </c>
      <c r="U116" s="95">
        <f>IF(AND(U$105=$B$106,$C116=$B$106),$D116,IF(AND(U$105&gt;$C116,U$105&lt;=($B116+$C116)),$D116/$B116,0)/IF('A.8.FATOR'!U116=0,1,'A.8.FATOR'!U116))</f>
        <v>0</v>
      </c>
      <c r="V116" s="95">
        <f>IF(AND(V$105=$B$106,$C116=$B$106),$D116,IF(AND(V$105&gt;$C116,V$105&lt;=($B116+$C116)),$D116/$B116,0)/IF('A.8.FATOR'!V116=0,1,'A.8.FATOR'!V116))</f>
        <v>0</v>
      </c>
      <c r="W116" s="95">
        <f>IF(AND(W$105=$B$106,$C116=$B$106),$D116,IF(AND(W$105&gt;$C116,W$105&lt;=($B116+$C116)),$D116/$B116,0)/IF('A.8.FATOR'!W116=0,1,'A.8.FATOR'!W116))</f>
        <v>0</v>
      </c>
      <c r="X116" s="95">
        <f>IF(AND(X$105=$B$106,$C116=$B$106),$D116,IF(AND(X$105&gt;$C116,X$105&lt;=($B116+$C116)),$D116/$B116,0)/IF('A.8.FATOR'!X116=0,1,'A.8.FATOR'!X116))</f>
        <v>0</v>
      </c>
      <c r="Y116" s="84"/>
      <c r="Z116" s="82"/>
    </row>
    <row r="117" spans="2:26" x14ac:dyDescent="0.2">
      <c r="B117" s="499">
        <f t="shared" si="26"/>
        <v>9</v>
      </c>
      <c r="C117" s="113">
        <f t="shared" si="27"/>
        <v>11</v>
      </c>
      <c r="D117" s="96">
        <f t="shared" si="25"/>
        <v>0</v>
      </c>
      <c r="E117" s="95">
        <f>IF(AND(E$105=$B$106,$C117=$B$106),$D117,IF(AND(E$105&gt;$C117,E$105&lt;=($B117+$C117)),$D117/$B117,0)/IF('A.8.FATOR'!E117=0,1,'A.8.FATOR'!E117))</f>
        <v>0</v>
      </c>
      <c r="F117" s="95">
        <f>IF(AND(F$105=$B$106,$C117=$B$106),$D117,IF(AND(F$105&gt;$C117,F$105&lt;=($B117+$C117)),$D117/$B117,0)/IF('A.8.FATOR'!F117=0,1,'A.8.FATOR'!F117))</f>
        <v>0</v>
      </c>
      <c r="G117" s="95">
        <f>IF(AND(G$105=$B$106,$C117=$B$106),$D117,IF(AND(G$105&gt;$C117,G$105&lt;=($B117+$C117)),$D117/$B117,0)/IF('A.8.FATOR'!G117=0,1,'A.8.FATOR'!G117))</f>
        <v>0</v>
      </c>
      <c r="H117" s="95">
        <f>IF(AND(H$105=$B$106,$C117=$B$106),$D117,IF(AND(H$105&gt;$C117,H$105&lt;=($B117+$C117)),$D117/$B117,0)/IF('A.8.FATOR'!H117=0,1,'A.8.FATOR'!H117))</f>
        <v>0</v>
      </c>
      <c r="I117" s="95">
        <f>IF(AND(I$105=$B$106,$C117=$B$106),$D117,IF(AND(I$105&gt;$C117,I$105&lt;=($B117+$C117)),$D117/$B117,0)/IF('A.8.FATOR'!I117=0,1,'A.8.FATOR'!I117))</f>
        <v>0</v>
      </c>
      <c r="J117" s="95">
        <f>IF(AND(J$105=$B$106,$C117=$B$106),$D117,IF(AND(J$105&gt;$C117,J$105&lt;=($B117+$C117)),$D117/$B117,0)/IF('A.8.FATOR'!J117=0,1,'A.8.FATOR'!J117))</f>
        <v>0</v>
      </c>
      <c r="K117" s="95">
        <f>IF(AND(K$105=$B$106,$C117=$B$106),$D117,IF(AND(K$105&gt;$C117,K$105&lt;=($B117+$C117)),$D117/$B117,0)/IF('A.8.FATOR'!K117=0,1,'A.8.FATOR'!K117))</f>
        <v>0</v>
      </c>
      <c r="L117" s="95">
        <f>IF(AND(L$105=$B$106,$C117=$B$106),$D117,IF(AND(L$105&gt;$C117,L$105&lt;=($B117+$C117)),$D117/$B117,0)/IF('A.8.FATOR'!L117=0,1,'A.8.FATOR'!L117))</f>
        <v>0</v>
      </c>
      <c r="M117" s="95">
        <f>IF(AND(M$105=$B$106,$C117=$B$106),$D117,IF(AND(M$105&gt;$C117,M$105&lt;=($B117+$C117)),$D117/$B117,0)/IF('A.8.FATOR'!M117=0,1,'A.8.FATOR'!M117))</f>
        <v>0</v>
      </c>
      <c r="N117" s="95">
        <f>IF(AND(N$105=$B$106,$C117=$B$106),$D117,IF(AND(N$105&gt;$C117,N$105&lt;=($B117+$C117)),$D117/$B117,0)/IF('A.8.FATOR'!N117=0,1,'A.8.FATOR'!N117))</f>
        <v>0</v>
      </c>
      <c r="O117" s="95">
        <f>IF(AND(O$105=$B$106,$C117=$B$106),$D117,IF(AND(O$105&gt;$C117,O$105&lt;=($B117+$C117)),$D117/$B117,0)/IF('A.8.FATOR'!O117=0,1,'A.8.FATOR'!O117))</f>
        <v>0</v>
      </c>
      <c r="P117" s="95">
        <f>IF(AND(P$105=$B$106,$C117=$B$106),$D117,IF(AND(P$105&gt;$C117,P$105&lt;=($B117+$C117)),$D117/$B117,0)/IF('A.8.FATOR'!P117=0,1,'A.8.FATOR'!P117))</f>
        <v>0</v>
      </c>
      <c r="Q117" s="95">
        <f>IF(AND(Q$105=$B$106,$C117=$B$106),$D117,IF(AND(Q$105&gt;$C117,Q$105&lt;=($B117+$C117)),$D117/$B117,0)/IF('A.8.FATOR'!Q117=0,1,'A.8.FATOR'!Q117))</f>
        <v>0</v>
      </c>
      <c r="R117" s="95">
        <f>IF(AND(R$105=$B$106,$C117=$B$106),$D117,IF(AND(R$105&gt;$C117,R$105&lt;=($B117+$C117)),$D117/$B117,0)/IF('A.8.FATOR'!R117=0,1,'A.8.FATOR'!R117))</f>
        <v>0</v>
      </c>
      <c r="S117" s="95">
        <f>IF(AND(S$105=$B$106,$C117=$B$106),$D117,IF(AND(S$105&gt;$C117,S$105&lt;=($B117+$C117)),$D117/$B117,0)/IF('A.8.FATOR'!S117=0,1,'A.8.FATOR'!S117))</f>
        <v>0</v>
      </c>
      <c r="T117" s="95">
        <f>IF(AND(T$105=$B$106,$C117=$B$106),$D117,IF(AND(T$105&gt;$C117,T$105&lt;=($B117+$C117)),$D117/$B117,0)/IF('A.8.FATOR'!T117=0,1,'A.8.FATOR'!T117))</f>
        <v>0</v>
      </c>
      <c r="U117" s="95">
        <f>IF(AND(U$105=$B$106,$C117=$B$106),$D117,IF(AND(U$105&gt;$C117,U$105&lt;=($B117+$C117)),$D117/$B117,0)/IF('A.8.FATOR'!U117=0,1,'A.8.FATOR'!U117))</f>
        <v>0</v>
      </c>
      <c r="V117" s="95">
        <f>IF(AND(V$105=$B$106,$C117=$B$106),$D117,IF(AND(V$105&gt;$C117,V$105&lt;=($B117+$C117)),$D117/$B117,0)/IF('A.8.FATOR'!V117=0,1,'A.8.FATOR'!V117))</f>
        <v>0</v>
      </c>
      <c r="W117" s="95">
        <f>IF(AND(W$105=$B$106,$C117=$B$106),$D117,IF(AND(W$105&gt;$C117,W$105&lt;=($B117+$C117)),$D117/$B117,0)/IF('A.8.FATOR'!W117=0,1,'A.8.FATOR'!W117))</f>
        <v>0</v>
      </c>
      <c r="X117" s="95">
        <f>IF(AND(X$105=$B$106,$C117=$B$106),$D117,IF(AND(X$105&gt;$C117,X$105&lt;=($B117+$C117)),$D117/$B117,0)/IF('A.8.FATOR'!X117=0,1,'A.8.FATOR'!X117))</f>
        <v>0</v>
      </c>
      <c r="Y117" s="84"/>
      <c r="Z117" s="82"/>
    </row>
    <row r="118" spans="2:26" x14ac:dyDescent="0.2">
      <c r="B118" s="499">
        <f t="shared" si="26"/>
        <v>8</v>
      </c>
      <c r="C118" s="113">
        <f t="shared" si="27"/>
        <v>12</v>
      </c>
      <c r="D118" s="96">
        <f t="shared" si="25"/>
        <v>0</v>
      </c>
      <c r="E118" s="95">
        <f>IF(AND(E$105=$B$106,$C118=$B$106),$D118,IF(AND(E$105&gt;$C118,E$105&lt;=($B118+$C118)),$D118/$B118,0)/IF('A.8.FATOR'!E118=0,1,'A.8.FATOR'!E118))</f>
        <v>0</v>
      </c>
      <c r="F118" s="95">
        <f>IF(AND(F$105=$B$106,$C118=$B$106),$D118,IF(AND(F$105&gt;$C118,F$105&lt;=($B118+$C118)),$D118/$B118,0)/IF('A.8.FATOR'!F118=0,1,'A.8.FATOR'!F118))</f>
        <v>0</v>
      </c>
      <c r="G118" s="95">
        <f>IF(AND(G$105=$B$106,$C118=$B$106),$D118,IF(AND(G$105&gt;$C118,G$105&lt;=($B118+$C118)),$D118/$B118,0)/IF('A.8.FATOR'!G118=0,1,'A.8.FATOR'!G118))</f>
        <v>0</v>
      </c>
      <c r="H118" s="95">
        <f>IF(AND(H$105=$B$106,$C118=$B$106),$D118,IF(AND(H$105&gt;$C118,H$105&lt;=($B118+$C118)),$D118/$B118,0)/IF('A.8.FATOR'!H118=0,1,'A.8.FATOR'!H118))</f>
        <v>0</v>
      </c>
      <c r="I118" s="95">
        <f>IF(AND(I$105=$B$106,$C118=$B$106),$D118,IF(AND(I$105&gt;$C118,I$105&lt;=($B118+$C118)),$D118/$B118,0)/IF('A.8.FATOR'!I118=0,1,'A.8.FATOR'!I118))</f>
        <v>0</v>
      </c>
      <c r="J118" s="95">
        <f>IF(AND(J$105=$B$106,$C118=$B$106),$D118,IF(AND(J$105&gt;$C118,J$105&lt;=($B118+$C118)),$D118/$B118,0)/IF('A.8.FATOR'!J118=0,1,'A.8.FATOR'!J118))</f>
        <v>0</v>
      </c>
      <c r="K118" s="95">
        <f>IF(AND(K$105=$B$106,$C118=$B$106),$D118,IF(AND(K$105&gt;$C118,K$105&lt;=($B118+$C118)),$D118/$B118,0)/IF('A.8.FATOR'!K118=0,1,'A.8.FATOR'!K118))</f>
        <v>0</v>
      </c>
      <c r="L118" s="95">
        <f>IF(AND(L$105=$B$106,$C118=$B$106),$D118,IF(AND(L$105&gt;$C118,L$105&lt;=($B118+$C118)),$D118/$B118,0)/IF('A.8.FATOR'!L118=0,1,'A.8.FATOR'!L118))</f>
        <v>0</v>
      </c>
      <c r="M118" s="95">
        <f>IF(AND(M$105=$B$106,$C118=$B$106),$D118,IF(AND(M$105&gt;$C118,M$105&lt;=($B118+$C118)),$D118/$B118,0)/IF('A.8.FATOR'!M118=0,1,'A.8.FATOR'!M118))</f>
        <v>0</v>
      </c>
      <c r="N118" s="95">
        <f>IF(AND(N$105=$B$106,$C118=$B$106),$D118,IF(AND(N$105&gt;$C118,N$105&lt;=($B118+$C118)),$D118/$B118,0)/IF('A.8.FATOR'!N118=0,1,'A.8.FATOR'!N118))</f>
        <v>0</v>
      </c>
      <c r="O118" s="95">
        <f>IF(AND(O$105=$B$106,$C118=$B$106),$D118,IF(AND(O$105&gt;$C118,O$105&lt;=($B118+$C118)),$D118/$B118,0)/IF('A.8.FATOR'!O118=0,1,'A.8.FATOR'!O118))</f>
        <v>0</v>
      </c>
      <c r="P118" s="95">
        <f>IF(AND(P$105=$B$106,$C118=$B$106),$D118,IF(AND(P$105&gt;$C118,P$105&lt;=($B118+$C118)),$D118/$B118,0)/IF('A.8.FATOR'!P118=0,1,'A.8.FATOR'!P118))</f>
        <v>0</v>
      </c>
      <c r="Q118" s="95">
        <f>IF(AND(Q$105=$B$106,$C118=$B$106),$D118,IF(AND(Q$105&gt;$C118,Q$105&lt;=($B118+$C118)),$D118/$B118,0)/IF('A.8.FATOR'!Q118=0,1,'A.8.FATOR'!Q118))</f>
        <v>0</v>
      </c>
      <c r="R118" s="95">
        <f>IF(AND(R$105=$B$106,$C118=$B$106),$D118,IF(AND(R$105&gt;$C118,R$105&lt;=($B118+$C118)),$D118/$B118,0)/IF('A.8.FATOR'!R118=0,1,'A.8.FATOR'!R118))</f>
        <v>0</v>
      </c>
      <c r="S118" s="95">
        <f>IF(AND(S$105=$B$106,$C118=$B$106),$D118,IF(AND(S$105&gt;$C118,S$105&lt;=($B118+$C118)),$D118/$B118,0)/IF('A.8.FATOR'!S118=0,1,'A.8.FATOR'!S118))</f>
        <v>0</v>
      </c>
      <c r="T118" s="95">
        <f>IF(AND(T$105=$B$106,$C118=$B$106),$D118,IF(AND(T$105&gt;$C118,T$105&lt;=($B118+$C118)),$D118/$B118,0)/IF('A.8.FATOR'!T118=0,1,'A.8.FATOR'!T118))</f>
        <v>0</v>
      </c>
      <c r="U118" s="95">
        <f>IF(AND(U$105=$B$106,$C118=$B$106),$D118,IF(AND(U$105&gt;$C118,U$105&lt;=($B118+$C118)),$D118/$B118,0)/IF('A.8.FATOR'!U118=0,1,'A.8.FATOR'!U118))</f>
        <v>0</v>
      </c>
      <c r="V118" s="95">
        <f>IF(AND(V$105=$B$106,$C118=$B$106),$D118,IF(AND(V$105&gt;$C118,V$105&lt;=($B118+$C118)),$D118/$B118,0)/IF('A.8.FATOR'!V118=0,1,'A.8.FATOR'!V118))</f>
        <v>0</v>
      </c>
      <c r="W118" s="95">
        <f>IF(AND(W$105=$B$106,$C118=$B$106),$D118,IF(AND(W$105&gt;$C118,W$105&lt;=($B118+$C118)),$D118/$B118,0)/IF('A.8.FATOR'!W118=0,1,'A.8.FATOR'!W118))</f>
        <v>0</v>
      </c>
      <c r="X118" s="95">
        <f>IF(AND(X$105=$B$106,$C118=$B$106),$D118,IF(AND(X$105&gt;$C118,X$105&lt;=($B118+$C118)),$D118/$B118,0)/IF('A.8.FATOR'!X118=0,1,'A.8.FATOR'!X118))</f>
        <v>0</v>
      </c>
      <c r="Y118" s="84"/>
      <c r="Z118" s="82"/>
    </row>
    <row r="119" spans="2:26" x14ac:dyDescent="0.2">
      <c r="B119" s="499">
        <f t="shared" si="26"/>
        <v>7</v>
      </c>
      <c r="C119" s="113">
        <f t="shared" si="27"/>
        <v>13</v>
      </c>
      <c r="D119" s="96">
        <f t="shared" si="25"/>
        <v>0</v>
      </c>
      <c r="E119" s="95">
        <f>IF(AND(E$105=$B$106,$C119=$B$106),$D119,IF(AND(E$105&gt;$C119,E$105&lt;=($B119+$C119)),$D119/$B119,0)/IF('A.8.FATOR'!E119=0,1,'A.8.FATOR'!E119))</f>
        <v>0</v>
      </c>
      <c r="F119" s="95">
        <f>IF(AND(F$105=$B$106,$C119=$B$106),$D119,IF(AND(F$105&gt;$C119,F$105&lt;=($B119+$C119)),$D119/$B119,0)/IF('A.8.FATOR'!F119=0,1,'A.8.FATOR'!F119))</f>
        <v>0</v>
      </c>
      <c r="G119" s="95">
        <f>IF(AND(G$105=$B$106,$C119=$B$106),$D119,IF(AND(G$105&gt;$C119,G$105&lt;=($B119+$C119)),$D119/$B119,0)/IF('A.8.FATOR'!G119=0,1,'A.8.FATOR'!G119))</f>
        <v>0</v>
      </c>
      <c r="H119" s="95">
        <f>IF(AND(H$105=$B$106,$C119=$B$106),$D119,IF(AND(H$105&gt;$C119,H$105&lt;=($B119+$C119)),$D119/$B119,0)/IF('A.8.FATOR'!H119=0,1,'A.8.FATOR'!H119))</f>
        <v>0</v>
      </c>
      <c r="I119" s="95">
        <f>IF(AND(I$105=$B$106,$C119=$B$106),$D119,IF(AND(I$105&gt;$C119,I$105&lt;=($B119+$C119)),$D119/$B119,0)/IF('A.8.FATOR'!I119=0,1,'A.8.FATOR'!I119))</f>
        <v>0</v>
      </c>
      <c r="J119" s="95">
        <f>IF(AND(J$105=$B$106,$C119=$B$106),$D119,IF(AND(J$105&gt;$C119,J$105&lt;=($B119+$C119)),$D119/$B119,0)/IF('A.8.FATOR'!J119=0,1,'A.8.FATOR'!J119))</f>
        <v>0</v>
      </c>
      <c r="K119" s="95">
        <f>IF(AND(K$105=$B$106,$C119=$B$106),$D119,IF(AND(K$105&gt;$C119,K$105&lt;=($B119+$C119)),$D119/$B119,0)/IF('A.8.FATOR'!K119=0,1,'A.8.FATOR'!K119))</f>
        <v>0</v>
      </c>
      <c r="L119" s="95">
        <f>IF(AND(L$105=$B$106,$C119=$B$106),$D119,IF(AND(L$105&gt;$C119,L$105&lt;=($B119+$C119)),$D119/$B119,0)/IF('A.8.FATOR'!L119=0,1,'A.8.FATOR'!L119))</f>
        <v>0</v>
      </c>
      <c r="M119" s="95">
        <f>IF(AND(M$105=$B$106,$C119=$B$106),$D119,IF(AND(M$105&gt;$C119,M$105&lt;=($B119+$C119)),$D119/$B119,0)/IF('A.8.FATOR'!M119=0,1,'A.8.FATOR'!M119))</f>
        <v>0</v>
      </c>
      <c r="N119" s="95">
        <f>IF(AND(N$105=$B$106,$C119=$B$106),$D119,IF(AND(N$105&gt;$C119,N$105&lt;=($B119+$C119)),$D119/$B119,0)/IF('A.8.FATOR'!N119=0,1,'A.8.FATOR'!N119))</f>
        <v>0</v>
      </c>
      <c r="O119" s="95">
        <f>IF(AND(O$105=$B$106,$C119=$B$106),$D119,IF(AND(O$105&gt;$C119,O$105&lt;=($B119+$C119)),$D119/$B119,0)/IF('A.8.FATOR'!O119=0,1,'A.8.FATOR'!O119))</f>
        <v>0</v>
      </c>
      <c r="P119" s="95">
        <f>IF(AND(P$105=$B$106,$C119=$B$106),$D119,IF(AND(P$105&gt;$C119,P$105&lt;=($B119+$C119)),$D119/$B119,0)/IF('A.8.FATOR'!P119=0,1,'A.8.FATOR'!P119))</f>
        <v>0</v>
      </c>
      <c r="Q119" s="95">
        <f>IF(AND(Q$105=$B$106,$C119=$B$106),$D119,IF(AND(Q$105&gt;$C119,Q$105&lt;=($B119+$C119)),$D119/$B119,0)/IF('A.8.FATOR'!Q119=0,1,'A.8.FATOR'!Q119))</f>
        <v>0</v>
      </c>
      <c r="R119" s="95">
        <f>IF(AND(R$105=$B$106,$C119=$B$106),$D119,IF(AND(R$105&gt;$C119,R$105&lt;=($B119+$C119)),$D119/$B119,0)/IF('A.8.FATOR'!R119=0,1,'A.8.FATOR'!R119))</f>
        <v>0</v>
      </c>
      <c r="S119" s="95">
        <f>IF(AND(S$105=$B$106,$C119=$B$106),$D119,IF(AND(S$105&gt;$C119,S$105&lt;=($B119+$C119)),$D119/$B119,0)/IF('A.8.FATOR'!S119=0,1,'A.8.FATOR'!S119))</f>
        <v>0</v>
      </c>
      <c r="T119" s="95">
        <f>IF(AND(T$105=$B$106,$C119=$B$106),$D119,IF(AND(T$105&gt;$C119,T$105&lt;=($B119+$C119)),$D119/$B119,0)/IF('A.8.FATOR'!T119=0,1,'A.8.FATOR'!T119))</f>
        <v>0</v>
      </c>
      <c r="U119" s="95">
        <f>IF(AND(U$105=$B$106,$C119=$B$106),$D119,IF(AND(U$105&gt;$C119,U$105&lt;=($B119+$C119)),$D119/$B119,0)/IF('A.8.FATOR'!U119=0,1,'A.8.FATOR'!U119))</f>
        <v>0</v>
      </c>
      <c r="V119" s="95">
        <f>IF(AND(V$105=$B$106,$C119=$B$106),$D119,IF(AND(V$105&gt;$C119,V$105&lt;=($B119+$C119)),$D119/$B119,0)/IF('A.8.FATOR'!V119=0,1,'A.8.FATOR'!V119))</f>
        <v>0</v>
      </c>
      <c r="W119" s="95">
        <f>IF(AND(W$105=$B$106,$C119=$B$106),$D119,IF(AND(W$105&gt;$C119,W$105&lt;=($B119+$C119)),$D119/$B119,0)/IF('A.8.FATOR'!W119=0,1,'A.8.FATOR'!W119))</f>
        <v>0</v>
      </c>
      <c r="X119" s="95">
        <f>IF(AND(X$105=$B$106,$C119=$B$106),$D119,IF(AND(X$105&gt;$C119,X$105&lt;=($B119+$C119)),$D119/$B119,0)/IF('A.8.FATOR'!X119=0,1,'A.8.FATOR'!X119))</f>
        <v>0</v>
      </c>
      <c r="Y119" s="84"/>
      <c r="Z119" s="82"/>
    </row>
    <row r="120" spans="2:26" x14ac:dyDescent="0.2">
      <c r="B120" s="499">
        <f t="shared" si="26"/>
        <v>6</v>
      </c>
      <c r="C120" s="113">
        <f t="shared" si="27"/>
        <v>14</v>
      </c>
      <c r="D120" s="96">
        <f t="shared" si="25"/>
        <v>0</v>
      </c>
      <c r="E120" s="95">
        <f>IF(AND(E$105=$B$106,$C120=$B$106),$D120,IF(AND(E$105&gt;$C120,E$105&lt;=($B120+$C120)),$D120/$B120,0)/IF('A.8.FATOR'!E120=0,1,'A.8.FATOR'!E120))</f>
        <v>0</v>
      </c>
      <c r="F120" s="95">
        <f>IF(AND(F$105=$B$106,$C120=$B$106),$D120,IF(AND(F$105&gt;$C120,F$105&lt;=($B120+$C120)),$D120/$B120,0)/IF('A.8.FATOR'!F120=0,1,'A.8.FATOR'!F120))</f>
        <v>0</v>
      </c>
      <c r="G120" s="95">
        <f>IF(AND(G$105=$B$106,$C120=$B$106),$D120,IF(AND(G$105&gt;$C120,G$105&lt;=($B120+$C120)),$D120/$B120,0)/IF('A.8.FATOR'!G120=0,1,'A.8.FATOR'!G120))</f>
        <v>0</v>
      </c>
      <c r="H120" s="95">
        <f>IF(AND(H$105=$B$106,$C120=$B$106),$D120,IF(AND(H$105&gt;$C120,H$105&lt;=($B120+$C120)),$D120/$B120,0)/IF('A.8.FATOR'!H120=0,1,'A.8.FATOR'!H120))</f>
        <v>0</v>
      </c>
      <c r="I120" s="95">
        <f>IF(AND(I$105=$B$106,$C120=$B$106),$D120,IF(AND(I$105&gt;$C120,I$105&lt;=($B120+$C120)),$D120/$B120,0)/IF('A.8.FATOR'!I120=0,1,'A.8.FATOR'!I120))</f>
        <v>0</v>
      </c>
      <c r="J120" s="95">
        <f>IF(AND(J$105=$B$106,$C120=$B$106),$D120,IF(AND(J$105&gt;$C120,J$105&lt;=($B120+$C120)),$D120/$B120,0)/IF('A.8.FATOR'!J120=0,1,'A.8.FATOR'!J120))</f>
        <v>0</v>
      </c>
      <c r="K120" s="95">
        <f>IF(AND(K$105=$B$106,$C120=$B$106),$D120,IF(AND(K$105&gt;$C120,K$105&lt;=($B120+$C120)),$D120/$B120,0)/IF('A.8.FATOR'!K120=0,1,'A.8.FATOR'!K120))</f>
        <v>0</v>
      </c>
      <c r="L120" s="95">
        <f>IF(AND(L$105=$B$106,$C120=$B$106),$D120,IF(AND(L$105&gt;$C120,L$105&lt;=($B120+$C120)),$D120/$B120,0)/IF('A.8.FATOR'!L120=0,1,'A.8.FATOR'!L120))</f>
        <v>0</v>
      </c>
      <c r="M120" s="95">
        <f>IF(AND(M$105=$B$106,$C120=$B$106),$D120,IF(AND(M$105&gt;$C120,M$105&lt;=($B120+$C120)),$D120/$B120,0)/IF('A.8.FATOR'!M120=0,1,'A.8.FATOR'!M120))</f>
        <v>0</v>
      </c>
      <c r="N120" s="95">
        <f>IF(AND(N$105=$B$106,$C120=$B$106),$D120,IF(AND(N$105&gt;$C120,N$105&lt;=($B120+$C120)),$D120/$B120,0)/IF('A.8.FATOR'!N120=0,1,'A.8.FATOR'!N120))</f>
        <v>0</v>
      </c>
      <c r="O120" s="95">
        <f>IF(AND(O$105=$B$106,$C120=$B$106),$D120,IF(AND(O$105&gt;$C120,O$105&lt;=($B120+$C120)),$D120/$B120,0)/IF('A.8.FATOR'!O120=0,1,'A.8.FATOR'!O120))</f>
        <v>0</v>
      </c>
      <c r="P120" s="95">
        <f>IF(AND(P$105=$B$106,$C120=$B$106),$D120,IF(AND(P$105&gt;$C120,P$105&lt;=($B120+$C120)),$D120/$B120,0)/IF('A.8.FATOR'!P120=0,1,'A.8.FATOR'!P120))</f>
        <v>0</v>
      </c>
      <c r="Q120" s="95">
        <f>IF(AND(Q$105=$B$106,$C120=$B$106),$D120,IF(AND(Q$105&gt;$C120,Q$105&lt;=($B120+$C120)),$D120/$B120,0)/IF('A.8.FATOR'!Q120=0,1,'A.8.FATOR'!Q120))</f>
        <v>0</v>
      </c>
      <c r="R120" s="95">
        <f>IF(AND(R$105=$B$106,$C120=$B$106),$D120,IF(AND(R$105&gt;$C120,R$105&lt;=($B120+$C120)),$D120/$B120,0)/IF('A.8.FATOR'!R120=0,1,'A.8.FATOR'!R120))</f>
        <v>0</v>
      </c>
      <c r="S120" s="95">
        <f>IF(AND(S$105=$B$106,$C120=$B$106),$D120,IF(AND(S$105&gt;$C120,S$105&lt;=($B120+$C120)),$D120/$B120,0)/IF('A.8.FATOR'!S120=0,1,'A.8.FATOR'!S120))</f>
        <v>0</v>
      </c>
      <c r="T120" s="95">
        <f>IF(AND(T$105=$B$106,$C120=$B$106),$D120,IF(AND(T$105&gt;$C120,T$105&lt;=($B120+$C120)),$D120/$B120,0)/IF('A.8.FATOR'!T120=0,1,'A.8.FATOR'!T120))</f>
        <v>0</v>
      </c>
      <c r="U120" s="95">
        <f>IF(AND(U$105=$B$106,$C120=$B$106),$D120,IF(AND(U$105&gt;$C120,U$105&lt;=($B120+$C120)),$D120/$B120,0)/IF('A.8.FATOR'!U120=0,1,'A.8.FATOR'!U120))</f>
        <v>0</v>
      </c>
      <c r="V120" s="95">
        <f>IF(AND(V$105=$B$106,$C120=$B$106),$D120,IF(AND(V$105&gt;$C120,V$105&lt;=($B120+$C120)),$D120/$B120,0)/IF('A.8.FATOR'!V120=0,1,'A.8.FATOR'!V120))</f>
        <v>0</v>
      </c>
      <c r="W120" s="95">
        <f>IF(AND(W$105=$B$106,$C120=$B$106),$D120,IF(AND(W$105&gt;$C120,W$105&lt;=($B120+$C120)),$D120/$B120,0)/IF('A.8.FATOR'!W120=0,1,'A.8.FATOR'!W120))</f>
        <v>0</v>
      </c>
      <c r="X120" s="95">
        <f>IF(AND(X$105=$B$106,$C120=$B$106),$D120,IF(AND(X$105&gt;$C120,X$105&lt;=($B120+$C120)),$D120/$B120,0)/IF('A.8.FATOR'!X120=0,1,'A.8.FATOR'!X120))</f>
        <v>0</v>
      </c>
      <c r="Y120" s="84"/>
      <c r="Z120" s="82"/>
    </row>
    <row r="121" spans="2:26" x14ac:dyDescent="0.2">
      <c r="B121" s="499">
        <f t="shared" si="26"/>
        <v>5</v>
      </c>
      <c r="C121" s="113">
        <f t="shared" si="27"/>
        <v>15</v>
      </c>
      <c r="D121" s="96">
        <f t="shared" si="25"/>
        <v>0</v>
      </c>
      <c r="E121" s="95">
        <f>IF(AND(E$105=$B$106,$C121=$B$106),$D121,IF(AND(E$105&gt;$C121,E$105&lt;=($B121+$C121)),$D121/$B121,0)/IF('A.8.FATOR'!E121=0,1,'A.8.FATOR'!E121))</f>
        <v>0</v>
      </c>
      <c r="F121" s="95">
        <f>IF(AND(F$105=$B$106,$C121=$B$106),$D121,IF(AND(F$105&gt;$C121,F$105&lt;=($B121+$C121)),$D121/$B121,0)/IF('A.8.FATOR'!F121=0,1,'A.8.FATOR'!F121))</f>
        <v>0</v>
      </c>
      <c r="G121" s="95">
        <f>IF(AND(G$105=$B$106,$C121=$B$106),$D121,IF(AND(G$105&gt;$C121,G$105&lt;=($B121+$C121)),$D121/$B121,0)/IF('A.8.FATOR'!G121=0,1,'A.8.FATOR'!G121))</f>
        <v>0</v>
      </c>
      <c r="H121" s="95">
        <f>IF(AND(H$105=$B$106,$C121=$B$106),$D121,IF(AND(H$105&gt;$C121,H$105&lt;=($B121+$C121)),$D121/$B121,0)/IF('A.8.FATOR'!H121=0,1,'A.8.FATOR'!H121))</f>
        <v>0</v>
      </c>
      <c r="I121" s="95">
        <f>IF(AND(I$105=$B$106,$C121=$B$106),$D121,IF(AND(I$105&gt;$C121,I$105&lt;=($B121+$C121)),$D121/$B121,0)/IF('A.8.FATOR'!I121=0,1,'A.8.FATOR'!I121))</f>
        <v>0</v>
      </c>
      <c r="J121" s="95">
        <f>IF(AND(J$105=$B$106,$C121=$B$106),$D121,IF(AND(J$105&gt;$C121,J$105&lt;=($B121+$C121)),$D121/$B121,0)/IF('A.8.FATOR'!J121=0,1,'A.8.FATOR'!J121))</f>
        <v>0</v>
      </c>
      <c r="K121" s="95">
        <f>IF(AND(K$105=$B$106,$C121=$B$106),$D121,IF(AND(K$105&gt;$C121,K$105&lt;=($B121+$C121)),$D121/$B121,0)/IF('A.8.FATOR'!K121=0,1,'A.8.FATOR'!K121))</f>
        <v>0</v>
      </c>
      <c r="L121" s="95">
        <f>IF(AND(L$105=$B$106,$C121=$B$106),$D121,IF(AND(L$105&gt;$C121,L$105&lt;=($B121+$C121)),$D121/$B121,0)/IF('A.8.FATOR'!L121=0,1,'A.8.FATOR'!L121))</f>
        <v>0</v>
      </c>
      <c r="M121" s="95">
        <f>IF(AND(M$105=$B$106,$C121=$B$106),$D121,IF(AND(M$105&gt;$C121,M$105&lt;=($B121+$C121)),$D121/$B121,0)/IF('A.8.FATOR'!M121=0,1,'A.8.FATOR'!M121))</f>
        <v>0</v>
      </c>
      <c r="N121" s="95">
        <f>IF(AND(N$105=$B$106,$C121=$B$106),$D121,IF(AND(N$105&gt;$C121,N$105&lt;=($B121+$C121)),$D121/$B121,0)/IF('A.8.FATOR'!N121=0,1,'A.8.FATOR'!N121))</f>
        <v>0</v>
      </c>
      <c r="O121" s="95">
        <f>IF(AND(O$105=$B$106,$C121=$B$106),$D121,IF(AND(O$105&gt;$C121,O$105&lt;=($B121+$C121)),$D121/$B121,0)/IF('A.8.FATOR'!O121=0,1,'A.8.FATOR'!O121))</f>
        <v>0</v>
      </c>
      <c r="P121" s="95">
        <f>IF(AND(P$105=$B$106,$C121=$B$106),$D121,IF(AND(P$105&gt;$C121,P$105&lt;=($B121+$C121)),$D121/$B121,0)/IF('A.8.FATOR'!P121=0,1,'A.8.FATOR'!P121))</f>
        <v>0</v>
      </c>
      <c r="Q121" s="95">
        <f>IF(AND(Q$105=$B$106,$C121=$B$106),$D121,IF(AND(Q$105&gt;$C121,Q$105&lt;=($B121+$C121)),$D121/$B121,0)/IF('A.8.FATOR'!Q121=0,1,'A.8.FATOR'!Q121))</f>
        <v>0</v>
      </c>
      <c r="R121" s="95">
        <f>IF(AND(R$105=$B$106,$C121=$B$106),$D121,IF(AND(R$105&gt;$C121,R$105&lt;=($B121+$C121)),$D121/$B121,0)/IF('A.8.FATOR'!R121=0,1,'A.8.FATOR'!R121))</f>
        <v>0</v>
      </c>
      <c r="S121" s="95">
        <f>IF(AND(S$105=$B$106,$C121=$B$106),$D121,IF(AND(S$105&gt;$C121,S$105&lt;=($B121+$C121)),$D121/$B121,0)/IF('A.8.FATOR'!S121=0,1,'A.8.FATOR'!S121))</f>
        <v>0</v>
      </c>
      <c r="T121" s="95">
        <f>IF(AND(T$105=$B$106,$C121=$B$106),$D121,IF(AND(T$105&gt;$C121,T$105&lt;=($B121+$C121)),$D121/$B121,0)/IF('A.8.FATOR'!T121=0,1,'A.8.FATOR'!T121))</f>
        <v>0</v>
      </c>
      <c r="U121" s="95">
        <f>IF(AND(U$105=$B$106,$C121=$B$106),$D121,IF(AND(U$105&gt;$C121,U$105&lt;=($B121+$C121)),$D121/$B121,0)/IF('A.8.FATOR'!U121=0,1,'A.8.FATOR'!U121))</f>
        <v>0</v>
      </c>
      <c r="V121" s="95">
        <f>IF(AND(V$105=$B$106,$C121=$B$106),$D121,IF(AND(V$105&gt;$C121,V$105&lt;=($B121+$C121)),$D121/$B121,0)/IF('A.8.FATOR'!V121=0,1,'A.8.FATOR'!V121))</f>
        <v>0</v>
      </c>
      <c r="W121" s="95">
        <f>IF(AND(W$105=$B$106,$C121=$B$106),$D121,IF(AND(W$105&gt;$C121,W$105&lt;=($B121+$C121)),$D121/$B121,0)/IF('A.8.FATOR'!W121=0,1,'A.8.FATOR'!W121))</f>
        <v>0</v>
      </c>
      <c r="X121" s="95">
        <f>IF(AND(X$105=$B$106,$C121=$B$106),$D121,IF(AND(X$105&gt;$C121,X$105&lt;=($B121+$C121)),$D121/$B121,0)/IF('A.8.FATOR'!X121=0,1,'A.8.FATOR'!X121))</f>
        <v>0</v>
      </c>
      <c r="Y121" s="84"/>
      <c r="Z121" s="82"/>
    </row>
    <row r="122" spans="2:26" x14ac:dyDescent="0.2">
      <c r="B122" s="499">
        <f t="shared" si="26"/>
        <v>4</v>
      </c>
      <c r="C122" s="113">
        <f t="shared" si="27"/>
        <v>16</v>
      </c>
      <c r="D122" s="96">
        <f t="shared" si="25"/>
        <v>0</v>
      </c>
      <c r="E122" s="95">
        <f>IF(AND(E$105=$B$106,$C122=$B$106),$D122,IF(AND(E$105&gt;$C122,E$105&lt;=($B122+$C122)),$D122/$B122,0)/IF('A.8.FATOR'!E122=0,1,'A.8.FATOR'!E122))</f>
        <v>0</v>
      </c>
      <c r="F122" s="95">
        <f>IF(AND(F$105=$B$106,$C122=$B$106),$D122,IF(AND(F$105&gt;$C122,F$105&lt;=($B122+$C122)),$D122/$B122,0)/IF('A.8.FATOR'!F122=0,1,'A.8.FATOR'!F122))</f>
        <v>0</v>
      </c>
      <c r="G122" s="95">
        <f>IF(AND(G$105=$B$106,$C122=$B$106),$D122,IF(AND(G$105&gt;$C122,G$105&lt;=($B122+$C122)),$D122/$B122,0)/IF('A.8.FATOR'!G122=0,1,'A.8.FATOR'!G122))</f>
        <v>0</v>
      </c>
      <c r="H122" s="95">
        <f>IF(AND(H$105=$B$106,$C122=$B$106),$D122,IF(AND(H$105&gt;$C122,H$105&lt;=($B122+$C122)),$D122/$B122,0)/IF('A.8.FATOR'!H122=0,1,'A.8.FATOR'!H122))</f>
        <v>0</v>
      </c>
      <c r="I122" s="95">
        <f>IF(AND(I$105=$B$106,$C122=$B$106),$D122,IF(AND(I$105&gt;$C122,I$105&lt;=($B122+$C122)),$D122/$B122,0)/IF('A.8.FATOR'!I122=0,1,'A.8.FATOR'!I122))</f>
        <v>0</v>
      </c>
      <c r="J122" s="95">
        <f>IF(AND(J$105=$B$106,$C122=$B$106),$D122,IF(AND(J$105&gt;$C122,J$105&lt;=($B122+$C122)),$D122/$B122,0)/IF('A.8.FATOR'!J122=0,1,'A.8.FATOR'!J122))</f>
        <v>0</v>
      </c>
      <c r="K122" s="95">
        <f>IF(AND(K$105=$B$106,$C122=$B$106),$D122,IF(AND(K$105&gt;$C122,K$105&lt;=($B122+$C122)),$D122/$B122,0)/IF('A.8.FATOR'!K122=0,1,'A.8.FATOR'!K122))</f>
        <v>0</v>
      </c>
      <c r="L122" s="95">
        <f>IF(AND(L$105=$B$106,$C122=$B$106),$D122,IF(AND(L$105&gt;$C122,L$105&lt;=($B122+$C122)),$D122/$B122,0)/IF('A.8.FATOR'!L122=0,1,'A.8.FATOR'!L122))</f>
        <v>0</v>
      </c>
      <c r="M122" s="95">
        <f>IF(AND(M$105=$B$106,$C122=$B$106),$D122,IF(AND(M$105&gt;$C122,M$105&lt;=($B122+$C122)),$D122/$B122,0)/IF('A.8.FATOR'!M122=0,1,'A.8.FATOR'!M122))</f>
        <v>0</v>
      </c>
      <c r="N122" s="95">
        <f>IF(AND(N$105=$B$106,$C122=$B$106),$D122,IF(AND(N$105&gt;$C122,N$105&lt;=($B122+$C122)),$D122/$B122,0)/IF('A.8.FATOR'!N122=0,1,'A.8.FATOR'!N122))</f>
        <v>0</v>
      </c>
      <c r="O122" s="95">
        <f>IF(AND(O$105=$B$106,$C122=$B$106),$D122,IF(AND(O$105&gt;$C122,O$105&lt;=($B122+$C122)),$D122/$B122,0)/IF('A.8.FATOR'!O122=0,1,'A.8.FATOR'!O122))</f>
        <v>0</v>
      </c>
      <c r="P122" s="95">
        <f>IF(AND(P$105=$B$106,$C122=$B$106),$D122,IF(AND(P$105&gt;$C122,P$105&lt;=($B122+$C122)),$D122/$B122,0)/IF('A.8.FATOR'!P122=0,1,'A.8.FATOR'!P122))</f>
        <v>0</v>
      </c>
      <c r="Q122" s="95">
        <f>IF(AND(Q$105=$B$106,$C122=$B$106),$D122,IF(AND(Q$105&gt;$C122,Q$105&lt;=($B122+$C122)),$D122/$B122,0)/IF('A.8.FATOR'!Q122=0,1,'A.8.FATOR'!Q122))</f>
        <v>0</v>
      </c>
      <c r="R122" s="95">
        <f>IF(AND(R$105=$B$106,$C122=$B$106),$D122,IF(AND(R$105&gt;$C122,R$105&lt;=($B122+$C122)),$D122/$B122,0)/IF('A.8.FATOR'!R122=0,1,'A.8.FATOR'!R122))</f>
        <v>0</v>
      </c>
      <c r="S122" s="95">
        <f>IF(AND(S$105=$B$106,$C122=$B$106),$D122,IF(AND(S$105&gt;$C122,S$105&lt;=($B122+$C122)),$D122/$B122,0)/IF('A.8.FATOR'!S122=0,1,'A.8.FATOR'!S122))</f>
        <v>0</v>
      </c>
      <c r="T122" s="95">
        <f>IF(AND(T$105=$B$106,$C122=$B$106),$D122,IF(AND(T$105&gt;$C122,T$105&lt;=($B122+$C122)),$D122/$B122,0)/IF('A.8.FATOR'!T122=0,1,'A.8.FATOR'!T122))</f>
        <v>0</v>
      </c>
      <c r="U122" s="95">
        <f>IF(AND(U$105=$B$106,$C122=$B$106),$D122,IF(AND(U$105&gt;$C122,U$105&lt;=($B122+$C122)),$D122/$B122,0)/IF('A.8.FATOR'!U122=0,1,'A.8.FATOR'!U122))</f>
        <v>0</v>
      </c>
      <c r="V122" s="95">
        <f>IF(AND(V$105=$B$106,$C122=$B$106),$D122,IF(AND(V$105&gt;$C122,V$105&lt;=($B122+$C122)),$D122/$B122,0)/IF('A.8.FATOR'!V122=0,1,'A.8.FATOR'!V122))</f>
        <v>0</v>
      </c>
      <c r="W122" s="95">
        <f>IF(AND(W$105=$B$106,$C122=$B$106),$D122,IF(AND(W$105&gt;$C122,W$105&lt;=($B122+$C122)),$D122/$B122,0)/IF('A.8.FATOR'!W122=0,1,'A.8.FATOR'!W122))</f>
        <v>0</v>
      </c>
      <c r="X122" s="95">
        <f>IF(AND(X$105=$B$106,$C122=$B$106),$D122,IF(AND(X$105&gt;$C122,X$105&lt;=($B122+$C122)),$D122/$B122,0)/IF('A.8.FATOR'!X122=0,1,'A.8.FATOR'!X122))</f>
        <v>0</v>
      </c>
      <c r="Y122" s="84"/>
      <c r="Z122" s="82"/>
    </row>
    <row r="123" spans="2:26" x14ac:dyDescent="0.2">
      <c r="B123" s="499">
        <f t="shared" si="26"/>
        <v>3</v>
      </c>
      <c r="C123" s="113">
        <f t="shared" si="27"/>
        <v>17</v>
      </c>
      <c r="D123" s="96">
        <f t="shared" si="25"/>
        <v>0</v>
      </c>
      <c r="E123" s="95">
        <f>IF(AND(E$105=$B$106,$C123=$B$106),$D123,IF(AND(E$105&gt;$C123,E$105&lt;=($B123+$C123)),$D123/$B123,0)/IF('A.8.FATOR'!E123=0,1,'A.8.FATOR'!E123))</f>
        <v>0</v>
      </c>
      <c r="F123" s="95">
        <f>IF(AND(F$105=$B$106,$C123=$B$106),$D123,IF(AND(F$105&gt;$C123,F$105&lt;=($B123+$C123)),$D123/$B123,0)/IF('A.8.FATOR'!F123=0,1,'A.8.FATOR'!F123))</f>
        <v>0</v>
      </c>
      <c r="G123" s="95">
        <f>IF(AND(G$105=$B$106,$C123=$B$106),$D123,IF(AND(G$105&gt;$C123,G$105&lt;=($B123+$C123)),$D123/$B123,0)/IF('A.8.FATOR'!G123=0,1,'A.8.FATOR'!G123))</f>
        <v>0</v>
      </c>
      <c r="H123" s="95">
        <f>IF(AND(H$105=$B$106,$C123=$B$106),$D123,IF(AND(H$105&gt;$C123,H$105&lt;=($B123+$C123)),$D123/$B123,0)/IF('A.8.FATOR'!H123=0,1,'A.8.FATOR'!H123))</f>
        <v>0</v>
      </c>
      <c r="I123" s="95">
        <f>IF(AND(I$105=$B$106,$C123=$B$106),$D123,IF(AND(I$105&gt;$C123,I$105&lt;=($B123+$C123)),$D123/$B123,0)/IF('A.8.FATOR'!I123=0,1,'A.8.FATOR'!I123))</f>
        <v>0</v>
      </c>
      <c r="J123" s="95">
        <f>IF(AND(J$105=$B$106,$C123=$B$106),$D123,IF(AND(J$105&gt;$C123,J$105&lt;=($B123+$C123)),$D123/$B123,0)/IF('A.8.FATOR'!J123=0,1,'A.8.FATOR'!J123))</f>
        <v>0</v>
      </c>
      <c r="K123" s="95">
        <f>IF(AND(K$105=$B$106,$C123=$B$106),$D123,IF(AND(K$105&gt;$C123,K$105&lt;=($B123+$C123)),$D123/$B123,0)/IF('A.8.FATOR'!K123=0,1,'A.8.FATOR'!K123))</f>
        <v>0</v>
      </c>
      <c r="L123" s="95">
        <f>IF(AND(L$105=$B$106,$C123=$B$106),$D123,IF(AND(L$105&gt;$C123,L$105&lt;=($B123+$C123)),$D123/$B123,0)/IF('A.8.FATOR'!L123=0,1,'A.8.FATOR'!L123))</f>
        <v>0</v>
      </c>
      <c r="M123" s="95">
        <f>IF(AND(M$105=$B$106,$C123=$B$106),$D123,IF(AND(M$105&gt;$C123,M$105&lt;=($B123+$C123)),$D123/$B123,0)/IF('A.8.FATOR'!M123=0,1,'A.8.FATOR'!M123))</f>
        <v>0</v>
      </c>
      <c r="N123" s="95">
        <f>IF(AND(N$105=$B$106,$C123=$B$106),$D123,IF(AND(N$105&gt;$C123,N$105&lt;=($B123+$C123)),$D123/$B123,0)/IF('A.8.FATOR'!N123=0,1,'A.8.FATOR'!N123))</f>
        <v>0</v>
      </c>
      <c r="O123" s="95">
        <f>IF(AND(O$105=$B$106,$C123=$B$106),$D123,IF(AND(O$105&gt;$C123,O$105&lt;=($B123+$C123)),$D123/$B123,0)/IF('A.8.FATOR'!O123=0,1,'A.8.FATOR'!O123))</f>
        <v>0</v>
      </c>
      <c r="P123" s="95">
        <f>IF(AND(P$105=$B$106,$C123=$B$106),$D123,IF(AND(P$105&gt;$C123,P$105&lt;=($B123+$C123)),$D123/$B123,0)/IF('A.8.FATOR'!P123=0,1,'A.8.FATOR'!P123))</f>
        <v>0</v>
      </c>
      <c r="Q123" s="95">
        <f>IF(AND(Q$105=$B$106,$C123=$B$106),$D123,IF(AND(Q$105&gt;$C123,Q$105&lt;=($B123+$C123)),$D123/$B123,0)/IF('A.8.FATOR'!Q123=0,1,'A.8.FATOR'!Q123))</f>
        <v>0</v>
      </c>
      <c r="R123" s="95">
        <f>IF(AND(R$105=$B$106,$C123=$B$106),$D123,IF(AND(R$105&gt;$C123,R$105&lt;=($B123+$C123)),$D123/$B123,0)/IF('A.8.FATOR'!R123=0,1,'A.8.FATOR'!R123))</f>
        <v>0</v>
      </c>
      <c r="S123" s="95">
        <f>IF(AND(S$105=$B$106,$C123=$B$106),$D123,IF(AND(S$105&gt;$C123,S$105&lt;=($B123+$C123)),$D123/$B123,0)/IF('A.8.FATOR'!S123=0,1,'A.8.FATOR'!S123))</f>
        <v>0</v>
      </c>
      <c r="T123" s="95">
        <f>IF(AND(T$105=$B$106,$C123=$B$106),$D123,IF(AND(T$105&gt;$C123,T$105&lt;=($B123+$C123)),$D123/$B123,0)/IF('A.8.FATOR'!T123=0,1,'A.8.FATOR'!T123))</f>
        <v>0</v>
      </c>
      <c r="U123" s="95">
        <f>IF(AND(U$105=$B$106,$C123=$B$106),$D123,IF(AND(U$105&gt;$C123,U$105&lt;=($B123+$C123)),$D123/$B123,0)/IF('A.8.FATOR'!U123=0,1,'A.8.FATOR'!U123))</f>
        <v>0</v>
      </c>
      <c r="V123" s="95">
        <f>IF(AND(V$105=$B$106,$C123=$B$106),$D123,IF(AND(V$105&gt;$C123,V$105&lt;=($B123+$C123)),$D123/$B123,0)/IF('A.8.FATOR'!V123=0,1,'A.8.FATOR'!V123))</f>
        <v>0</v>
      </c>
      <c r="W123" s="95">
        <f>IF(AND(W$105=$B$106,$C123=$B$106),$D123,IF(AND(W$105&gt;$C123,W$105&lt;=($B123+$C123)),$D123/$B123,0)/IF('A.8.FATOR'!W123=0,1,'A.8.FATOR'!W123))</f>
        <v>0</v>
      </c>
      <c r="X123" s="95">
        <f>IF(AND(X$105=$B$106,$C123=$B$106),$D123,IF(AND(X$105&gt;$C123,X$105&lt;=($B123+$C123)),$D123/$B123,0)/IF('A.8.FATOR'!X123=0,1,'A.8.FATOR'!X123))</f>
        <v>0</v>
      </c>
      <c r="Y123" s="84"/>
      <c r="Z123" s="82"/>
    </row>
    <row r="124" spans="2:26" x14ac:dyDescent="0.2">
      <c r="B124" s="499">
        <f t="shared" si="26"/>
        <v>2</v>
      </c>
      <c r="C124" s="113">
        <f t="shared" si="27"/>
        <v>18</v>
      </c>
      <c r="D124" s="96">
        <f t="shared" si="25"/>
        <v>0</v>
      </c>
      <c r="E124" s="95">
        <f>IF(AND(E$105=$B$106,$C124=$B$106),$D124,IF(AND(E$105&gt;$C124,E$105&lt;=($B124+$C124)),$D124/$B124,0)/IF('A.8.FATOR'!E124=0,1,'A.8.FATOR'!E124))</f>
        <v>0</v>
      </c>
      <c r="F124" s="95">
        <f>IF(AND(F$105=$B$106,$C124=$B$106),$D124,IF(AND(F$105&gt;$C124,F$105&lt;=($B124+$C124)),$D124/$B124,0)/IF('A.8.FATOR'!F124=0,1,'A.8.FATOR'!F124))</f>
        <v>0</v>
      </c>
      <c r="G124" s="95">
        <f>IF(AND(G$105=$B$106,$C124=$B$106),$D124,IF(AND(G$105&gt;$C124,G$105&lt;=($B124+$C124)),$D124/$B124,0)/IF('A.8.FATOR'!G124=0,1,'A.8.FATOR'!G124))</f>
        <v>0</v>
      </c>
      <c r="H124" s="95">
        <f>IF(AND(H$105=$B$106,$C124=$B$106),$D124,IF(AND(H$105&gt;$C124,H$105&lt;=($B124+$C124)),$D124/$B124,0)/IF('A.8.FATOR'!H124=0,1,'A.8.FATOR'!H124))</f>
        <v>0</v>
      </c>
      <c r="I124" s="95">
        <f>IF(AND(I$105=$B$106,$C124=$B$106),$D124,IF(AND(I$105&gt;$C124,I$105&lt;=($B124+$C124)),$D124/$B124,0)/IF('A.8.FATOR'!I124=0,1,'A.8.FATOR'!I124))</f>
        <v>0</v>
      </c>
      <c r="J124" s="95">
        <f>IF(AND(J$105=$B$106,$C124=$B$106),$D124,IF(AND(J$105&gt;$C124,J$105&lt;=($B124+$C124)),$D124/$B124,0)/IF('A.8.FATOR'!J124=0,1,'A.8.FATOR'!J124))</f>
        <v>0</v>
      </c>
      <c r="K124" s="95">
        <f>IF(AND(K$105=$B$106,$C124=$B$106),$D124,IF(AND(K$105&gt;$C124,K$105&lt;=($B124+$C124)),$D124/$B124,0)/IF('A.8.FATOR'!K124=0,1,'A.8.FATOR'!K124))</f>
        <v>0</v>
      </c>
      <c r="L124" s="95">
        <f>IF(AND(L$105=$B$106,$C124=$B$106),$D124,IF(AND(L$105&gt;$C124,L$105&lt;=($B124+$C124)),$D124/$B124,0)/IF('A.8.FATOR'!L124=0,1,'A.8.FATOR'!L124))</f>
        <v>0</v>
      </c>
      <c r="M124" s="95">
        <f>IF(AND(M$105=$B$106,$C124=$B$106),$D124,IF(AND(M$105&gt;$C124,M$105&lt;=($B124+$C124)),$D124/$B124,0)/IF('A.8.FATOR'!M124=0,1,'A.8.FATOR'!M124))</f>
        <v>0</v>
      </c>
      <c r="N124" s="95">
        <f>IF(AND(N$105=$B$106,$C124=$B$106),$D124,IF(AND(N$105&gt;$C124,N$105&lt;=($B124+$C124)),$D124/$B124,0)/IF('A.8.FATOR'!N124=0,1,'A.8.FATOR'!N124))</f>
        <v>0</v>
      </c>
      <c r="O124" s="95">
        <f>IF(AND(O$105=$B$106,$C124=$B$106),$D124,IF(AND(O$105&gt;$C124,O$105&lt;=($B124+$C124)),$D124/$B124,0)/IF('A.8.FATOR'!O124=0,1,'A.8.FATOR'!O124))</f>
        <v>0</v>
      </c>
      <c r="P124" s="95">
        <f>IF(AND(P$105=$B$106,$C124=$B$106),$D124,IF(AND(P$105&gt;$C124,P$105&lt;=($B124+$C124)),$D124/$B124,0)/IF('A.8.FATOR'!P124=0,1,'A.8.FATOR'!P124))</f>
        <v>0</v>
      </c>
      <c r="Q124" s="95">
        <f>IF(AND(Q$105=$B$106,$C124=$B$106),$D124,IF(AND(Q$105&gt;$C124,Q$105&lt;=($B124+$C124)),$D124/$B124,0)/IF('A.8.FATOR'!Q124=0,1,'A.8.FATOR'!Q124))</f>
        <v>0</v>
      </c>
      <c r="R124" s="95">
        <f>IF(AND(R$105=$B$106,$C124=$B$106),$D124,IF(AND(R$105&gt;$C124,R$105&lt;=($B124+$C124)),$D124/$B124,0)/IF('A.8.FATOR'!R124=0,1,'A.8.FATOR'!R124))</f>
        <v>0</v>
      </c>
      <c r="S124" s="95">
        <f>IF(AND(S$105=$B$106,$C124=$B$106),$D124,IF(AND(S$105&gt;$C124,S$105&lt;=($B124+$C124)),$D124/$B124,0)/IF('A.8.FATOR'!S124=0,1,'A.8.FATOR'!S124))</f>
        <v>0</v>
      </c>
      <c r="T124" s="95">
        <f>IF(AND(T$105=$B$106,$C124=$B$106),$D124,IF(AND(T$105&gt;$C124,T$105&lt;=($B124+$C124)),$D124/$B124,0)/IF('A.8.FATOR'!T124=0,1,'A.8.FATOR'!T124))</f>
        <v>0</v>
      </c>
      <c r="U124" s="95">
        <f>IF(AND(U$105=$B$106,$C124=$B$106),$D124,IF(AND(U$105&gt;$C124,U$105&lt;=($B124+$C124)),$D124/$B124,0)/IF('A.8.FATOR'!U124=0,1,'A.8.FATOR'!U124))</f>
        <v>0</v>
      </c>
      <c r="V124" s="95">
        <f>IF(AND(V$105=$B$106,$C124=$B$106),$D124,IF(AND(V$105&gt;$C124,V$105&lt;=($B124+$C124)),$D124/$B124,0)/IF('A.8.FATOR'!V124=0,1,'A.8.FATOR'!V124))</f>
        <v>0</v>
      </c>
      <c r="W124" s="95">
        <f>IF(AND(W$105=$B$106,$C124=$B$106),$D124,IF(AND(W$105&gt;$C124,W$105&lt;=($B124+$C124)),$D124/$B124,0)/IF('A.8.FATOR'!W124=0,1,'A.8.FATOR'!W124))</f>
        <v>0</v>
      </c>
      <c r="X124" s="95">
        <f>IF(AND(X$105=$B$106,$C124=$B$106),$D124,IF(AND(X$105&gt;$C124,X$105&lt;=($B124+$C124)),$D124/$B124,0)/IF('A.8.FATOR'!X124=0,1,'A.8.FATOR'!X124))</f>
        <v>0</v>
      </c>
      <c r="Y124" s="84"/>
      <c r="Z124" s="82"/>
    </row>
    <row r="125" spans="2:26" x14ac:dyDescent="0.2">
      <c r="B125" s="499">
        <f t="shared" si="26"/>
        <v>1</v>
      </c>
      <c r="C125" s="113">
        <f t="shared" si="27"/>
        <v>19</v>
      </c>
      <c r="D125" s="96">
        <f t="shared" si="25"/>
        <v>0</v>
      </c>
      <c r="E125" s="95">
        <f>IF(AND(E$105=$B$106,$C125=$B$106),$D125,IF(AND(E$105&gt;$C125,E$105&lt;=($B125+$C125)),$D125/$B125,0)/IF('A.8.FATOR'!E125=0,1,'A.8.FATOR'!E125))</f>
        <v>0</v>
      </c>
      <c r="F125" s="95">
        <f>IF(AND(F$105=$B$106,$C125=$B$106),$D125,IF(AND(F$105&gt;$C125,F$105&lt;=($B125+$C125)),$D125/$B125,0)/IF('A.8.FATOR'!F125=0,1,'A.8.FATOR'!F125))</f>
        <v>0</v>
      </c>
      <c r="G125" s="95">
        <f>IF(AND(G$105=$B$106,$C125=$B$106),$D125,IF(AND(G$105&gt;$C125,G$105&lt;=($B125+$C125)),$D125/$B125,0)/IF('A.8.FATOR'!G125=0,1,'A.8.FATOR'!G125))</f>
        <v>0</v>
      </c>
      <c r="H125" s="95">
        <f>IF(AND(H$105=$B$106,$C125=$B$106),$D125,IF(AND(H$105&gt;$C125,H$105&lt;=($B125+$C125)),$D125/$B125,0)/IF('A.8.FATOR'!H125=0,1,'A.8.FATOR'!H125))</f>
        <v>0</v>
      </c>
      <c r="I125" s="95">
        <f>IF(AND(I$105=$B$106,$C125=$B$106),$D125,IF(AND(I$105&gt;$C125,I$105&lt;=($B125+$C125)),$D125/$B125,0)/IF('A.8.FATOR'!I125=0,1,'A.8.FATOR'!I125))</f>
        <v>0</v>
      </c>
      <c r="J125" s="95">
        <f>IF(AND(J$105=$B$106,$C125=$B$106),$D125,IF(AND(J$105&gt;$C125,J$105&lt;=($B125+$C125)),$D125/$B125,0)/IF('A.8.FATOR'!J125=0,1,'A.8.FATOR'!J125))</f>
        <v>0</v>
      </c>
      <c r="K125" s="95">
        <f>IF(AND(K$105=$B$106,$C125=$B$106),$D125,IF(AND(K$105&gt;$C125,K$105&lt;=($B125+$C125)),$D125/$B125,0)/IF('A.8.FATOR'!K125=0,1,'A.8.FATOR'!K125))</f>
        <v>0</v>
      </c>
      <c r="L125" s="95">
        <f>IF(AND(L$105=$B$106,$C125=$B$106),$D125,IF(AND(L$105&gt;$C125,L$105&lt;=($B125+$C125)),$D125/$B125,0)/IF('A.8.FATOR'!L125=0,1,'A.8.FATOR'!L125))</f>
        <v>0</v>
      </c>
      <c r="M125" s="95">
        <f>IF(AND(M$105=$B$106,$C125=$B$106),$D125,IF(AND(M$105&gt;$C125,M$105&lt;=($B125+$C125)),$D125/$B125,0)/IF('A.8.FATOR'!M125=0,1,'A.8.FATOR'!M125))</f>
        <v>0</v>
      </c>
      <c r="N125" s="95">
        <f>IF(AND(N$105=$B$106,$C125=$B$106),$D125,IF(AND(N$105&gt;$C125,N$105&lt;=($B125+$C125)),$D125/$B125,0)/IF('A.8.FATOR'!N125=0,1,'A.8.FATOR'!N125))</f>
        <v>0</v>
      </c>
      <c r="O125" s="95">
        <f>IF(AND(O$105=$B$106,$C125=$B$106),$D125,IF(AND(O$105&gt;$C125,O$105&lt;=($B125+$C125)),$D125/$B125,0)/IF('A.8.FATOR'!O125=0,1,'A.8.FATOR'!O125))</f>
        <v>0</v>
      </c>
      <c r="P125" s="95">
        <f>IF(AND(P$105=$B$106,$C125=$B$106),$D125,IF(AND(P$105&gt;$C125,P$105&lt;=($B125+$C125)),$D125/$B125,0)/IF('A.8.FATOR'!P125=0,1,'A.8.FATOR'!P125))</f>
        <v>0</v>
      </c>
      <c r="Q125" s="95">
        <f>IF(AND(Q$105=$B$106,$C125=$B$106),$D125,IF(AND(Q$105&gt;$C125,Q$105&lt;=($B125+$C125)),$D125/$B125,0)/IF('A.8.FATOR'!Q125=0,1,'A.8.FATOR'!Q125))</f>
        <v>0</v>
      </c>
      <c r="R125" s="95">
        <f>IF(AND(R$105=$B$106,$C125=$B$106),$D125,IF(AND(R$105&gt;$C125,R$105&lt;=($B125+$C125)),$D125/$B125,0)/IF('A.8.FATOR'!R125=0,1,'A.8.FATOR'!R125))</f>
        <v>0</v>
      </c>
      <c r="S125" s="95">
        <f>IF(AND(S$105=$B$106,$C125=$B$106),$D125,IF(AND(S$105&gt;$C125,S$105&lt;=($B125+$C125)),$D125/$B125,0)/IF('A.8.FATOR'!S125=0,1,'A.8.FATOR'!S125))</f>
        <v>0</v>
      </c>
      <c r="T125" s="95">
        <f>IF(AND(T$105=$B$106,$C125=$B$106),$D125,IF(AND(T$105&gt;$C125,T$105&lt;=($B125+$C125)),$D125/$B125,0)/IF('A.8.FATOR'!T125=0,1,'A.8.FATOR'!T125))</f>
        <v>0</v>
      </c>
      <c r="U125" s="95">
        <f>IF(AND(U$105=$B$106,$C125=$B$106),$D125,IF(AND(U$105&gt;$C125,U$105&lt;=($B125+$C125)),$D125/$B125,0)/IF('A.8.FATOR'!U125=0,1,'A.8.FATOR'!U125))</f>
        <v>0</v>
      </c>
      <c r="V125" s="95">
        <f>IF(AND(V$105=$B$106,$C125=$B$106),$D125,IF(AND(V$105&gt;$C125,V$105&lt;=($B125+$C125)),$D125/$B125,0)/IF('A.8.FATOR'!V125=0,1,'A.8.FATOR'!V125))</f>
        <v>0</v>
      </c>
      <c r="W125" s="95">
        <f>IF(AND(W$105=$B$106,$C125=$B$106),$D125,IF(AND(W$105&gt;$C125,W$105&lt;=($B125+$C125)),$D125/$B125,0)/IF('A.8.FATOR'!W125=0,1,'A.8.FATOR'!W125))</f>
        <v>0</v>
      </c>
      <c r="X125" s="95">
        <f>IF(AND(X$105=$B$106,$C125=$B$106),$D125,IF(AND(X$105&gt;$C125,X$105&lt;=($B125+$C125)),$D125/$B125,0)/IF('A.8.FATOR'!X125=0,1,'A.8.FATOR'!X125))</f>
        <v>0</v>
      </c>
      <c r="Y125" s="84"/>
      <c r="Z125" s="82"/>
    </row>
    <row r="126" spans="2:26" x14ac:dyDescent="0.2">
      <c r="B126" s="499">
        <f t="shared" si="26"/>
        <v>0</v>
      </c>
      <c r="C126" s="113">
        <f t="shared" si="27"/>
        <v>20</v>
      </c>
      <c r="D126" s="96">
        <f t="shared" si="25"/>
        <v>0</v>
      </c>
      <c r="E126" s="95">
        <f>IF(AND(E$105=$B$106,$C126=$B$106),$D126,IF(AND(E$105&gt;$C126,E$105&lt;=($B126+$C126)),$D126/$B126,0)/IF('A.8.FATOR'!E126=0,1,'A.8.FATOR'!E126))</f>
        <v>0</v>
      </c>
      <c r="F126" s="95">
        <f>IF(AND(F$105=$B$106,$C126=$B$106),$D126,IF(AND(F$105&gt;$C126,F$105&lt;=($B126+$C126)),$D126/$B126,0)/IF('A.8.FATOR'!F126=0,1,'A.8.FATOR'!F126))</f>
        <v>0</v>
      </c>
      <c r="G126" s="95">
        <f>IF(AND(G$105=$B$106,$C126=$B$106),$D126,IF(AND(G$105&gt;$C126,G$105&lt;=($B126+$C126)),$D126/$B126,0)/IF('A.8.FATOR'!G126=0,1,'A.8.FATOR'!G126))</f>
        <v>0</v>
      </c>
      <c r="H126" s="95">
        <f>IF(AND(H$105=$B$106,$C126=$B$106),$D126,IF(AND(H$105&gt;$C126,H$105&lt;=($B126+$C126)),$D126/$B126,0)/IF('A.8.FATOR'!H126=0,1,'A.8.FATOR'!H126))</f>
        <v>0</v>
      </c>
      <c r="I126" s="95">
        <f>IF(AND(I$105=$B$106,$C126=$B$106),$D126,IF(AND(I$105&gt;$C126,I$105&lt;=($B126+$C126)),$D126/$B126,0)/IF('A.8.FATOR'!I126=0,1,'A.8.FATOR'!I126))</f>
        <v>0</v>
      </c>
      <c r="J126" s="95">
        <f>IF(AND(J$105=$B$106,$C126=$B$106),$D126,IF(AND(J$105&gt;$C126,J$105&lt;=($B126+$C126)),$D126/$B126,0)/IF('A.8.FATOR'!J126=0,1,'A.8.FATOR'!J126))</f>
        <v>0</v>
      </c>
      <c r="K126" s="95">
        <f>IF(AND(K$105=$B$106,$C126=$B$106),$D126,IF(AND(K$105&gt;$C126,K$105&lt;=($B126+$C126)),$D126/$B126,0)/IF('A.8.FATOR'!K126=0,1,'A.8.FATOR'!K126))</f>
        <v>0</v>
      </c>
      <c r="L126" s="95">
        <f>IF(AND(L$105=$B$106,$C126=$B$106),$D126,IF(AND(L$105&gt;$C126,L$105&lt;=($B126+$C126)),$D126/$B126,0)/IF('A.8.FATOR'!L126=0,1,'A.8.FATOR'!L126))</f>
        <v>0</v>
      </c>
      <c r="M126" s="95">
        <f>IF(AND(M$105=$B$106,$C126=$B$106),$D126,IF(AND(M$105&gt;$C126,M$105&lt;=($B126+$C126)),$D126/$B126,0)/IF('A.8.FATOR'!M126=0,1,'A.8.FATOR'!M126))</f>
        <v>0</v>
      </c>
      <c r="N126" s="95">
        <f>IF(AND(N$105=$B$106,$C126=$B$106),$D126,IF(AND(N$105&gt;$C126,N$105&lt;=($B126+$C126)),$D126/$B126,0)/IF('A.8.FATOR'!N126=0,1,'A.8.FATOR'!N126))</f>
        <v>0</v>
      </c>
      <c r="O126" s="95">
        <f>IF(AND(O$105=$B$106,$C126=$B$106),$D126,IF(AND(O$105&gt;$C126,O$105&lt;=($B126+$C126)),$D126/$B126,0)/IF('A.8.FATOR'!O126=0,1,'A.8.FATOR'!O126))</f>
        <v>0</v>
      </c>
      <c r="P126" s="95">
        <f>IF(AND(P$105=$B$106,$C126=$B$106),$D126,IF(AND(P$105&gt;$C126,P$105&lt;=($B126+$C126)),$D126/$B126,0)/IF('A.8.FATOR'!P126=0,1,'A.8.FATOR'!P126))</f>
        <v>0</v>
      </c>
      <c r="Q126" s="95">
        <f>IF(AND(Q$105=$B$106,$C126=$B$106),$D126,IF(AND(Q$105&gt;$C126,Q$105&lt;=($B126+$C126)),$D126/$B126,0)/IF('A.8.FATOR'!Q126=0,1,'A.8.FATOR'!Q126))</f>
        <v>0</v>
      </c>
      <c r="R126" s="95">
        <f>IF(AND(R$105=$B$106,$C126=$B$106),$D126,IF(AND(R$105&gt;$C126,R$105&lt;=($B126+$C126)),$D126/$B126,0)/IF('A.8.FATOR'!R126=0,1,'A.8.FATOR'!R126))</f>
        <v>0</v>
      </c>
      <c r="S126" s="95">
        <f>IF(AND(S$105=$B$106,$C126=$B$106),$D126,IF(AND(S$105&gt;$C126,S$105&lt;=($B126+$C126)),$D126/$B126,0)/IF('A.8.FATOR'!S126=0,1,'A.8.FATOR'!S126))</f>
        <v>0</v>
      </c>
      <c r="T126" s="95">
        <f>IF(AND(T$105=$B$106,$C126=$B$106),$D126,IF(AND(T$105&gt;$C126,T$105&lt;=($B126+$C126)),$D126/$B126,0)/IF('A.8.FATOR'!T126=0,1,'A.8.FATOR'!T126))</f>
        <v>0</v>
      </c>
      <c r="U126" s="95">
        <f>IF(AND(U$105=$B$106,$C126=$B$106),$D126,IF(AND(U$105&gt;$C126,U$105&lt;=($B126+$C126)),$D126/$B126,0)/IF('A.8.FATOR'!U126=0,1,'A.8.FATOR'!U126))</f>
        <v>0</v>
      </c>
      <c r="V126" s="95">
        <f>IF(AND(V$105=$B$106,$C126=$B$106),$D126,IF(AND(V$105&gt;$C126,V$105&lt;=($B126+$C126)),$D126/$B126,0)/IF('A.8.FATOR'!V126=0,1,'A.8.FATOR'!V126))</f>
        <v>0</v>
      </c>
      <c r="W126" s="95">
        <f>IF(AND(W$105=$B$106,$C126=$B$106),$D126,IF(AND(W$105&gt;$C126,W$105&lt;=($B126+$C126)),$D126/$B126,0)/IF('A.8.FATOR'!W126=0,1,'A.8.FATOR'!W126))</f>
        <v>0</v>
      </c>
      <c r="X126" s="95">
        <f>IF(AND(X$105=$B$106,$C126=$B$106),$D126,IF(AND(X$105&gt;$C126,X$105&lt;=($B126+$C126)),$D126/$B126,0)/IF('A.8.FATOR'!X126=0,1,'A.8.FATOR'!X126))</f>
        <v>0</v>
      </c>
      <c r="Y126" s="84"/>
      <c r="Z126" s="82"/>
    </row>
    <row r="127" spans="2:26" x14ac:dyDescent="0.2">
      <c r="C127" s="81" t="str">
        <f>"Total Depreciação - "&amp;B105</f>
        <v>Total Depreciação - Imobilizado/ Intangível - 18 anos</v>
      </c>
      <c r="D127" s="84">
        <f t="shared" ref="D127:X127" si="28">SUM(D107:D126)</f>
        <v>0</v>
      </c>
      <c r="E127" s="84">
        <f t="shared" si="28"/>
        <v>0</v>
      </c>
      <c r="F127" s="84">
        <f t="shared" si="28"/>
        <v>0</v>
      </c>
      <c r="G127" s="84">
        <f t="shared" si="28"/>
        <v>0</v>
      </c>
      <c r="H127" s="84">
        <f t="shared" si="28"/>
        <v>0</v>
      </c>
      <c r="I127" s="84">
        <f t="shared" si="28"/>
        <v>0</v>
      </c>
      <c r="J127" s="84">
        <f t="shared" si="28"/>
        <v>0</v>
      </c>
      <c r="K127" s="84">
        <f t="shared" si="28"/>
        <v>0</v>
      </c>
      <c r="L127" s="84">
        <f t="shared" si="28"/>
        <v>0</v>
      </c>
      <c r="M127" s="84">
        <f t="shared" si="28"/>
        <v>0</v>
      </c>
      <c r="N127" s="84">
        <f t="shared" si="28"/>
        <v>0</v>
      </c>
      <c r="O127" s="84">
        <f t="shared" si="28"/>
        <v>0</v>
      </c>
      <c r="P127" s="84">
        <f t="shared" si="28"/>
        <v>0</v>
      </c>
      <c r="Q127" s="84">
        <f t="shared" si="28"/>
        <v>0</v>
      </c>
      <c r="R127" s="84">
        <f t="shared" si="28"/>
        <v>0</v>
      </c>
      <c r="S127" s="84">
        <f t="shared" si="28"/>
        <v>0</v>
      </c>
      <c r="T127" s="84">
        <f t="shared" si="28"/>
        <v>0</v>
      </c>
      <c r="U127" s="84">
        <f t="shared" si="28"/>
        <v>0</v>
      </c>
      <c r="V127" s="84">
        <f t="shared" si="28"/>
        <v>0</v>
      </c>
      <c r="W127" s="84">
        <f t="shared" si="28"/>
        <v>0</v>
      </c>
      <c r="X127" s="84">
        <f t="shared" si="28"/>
        <v>0</v>
      </c>
      <c r="Y127" s="84"/>
      <c r="Z127" s="82"/>
    </row>
    <row r="130" spans="2:26" x14ac:dyDescent="0.2">
      <c r="B130" s="91" t="str">
        <f>B$12</f>
        <v>Imobilizado/ Intangível - 20 anos</v>
      </c>
      <c r="C130" s="92">
        <f>$C$12</f>
        <v>20</v>
      </c>
      <c r="D130" s="98"/>
      <c r="E130" s="93">
        <f>E$7</f>
        <v>1</v>
      </c>
      <c r="F130" s="93">
        <f t="shared" ref="F130:X130" si="29">F$7</f>
        <v>2</v>
      </c>
      <c r="G130" s="93">
        <f t="shared" si="29"/>
        <v>3</v>
      </c>
      <c r="H130" s="93">
        <f t="shared" si="29"/>
        <v>4</v>
      </c>
      <c r="I130" s="93">
        <f t="shared" si="29"/>
        <v>5</v>
      </c>
      <c r="J130" s="93">
        <f t="shared" si="29"/>
        <v>6</v>
      </c>
      <c r="K130" s="93">
        <f t="shared" si="29"/>
        <v>7</v>
      </c>
      <c r="L130" s="93">
        <f t="shared" si="29"/>
        <v>8</v>
      </c>
      <c r="M130" s="93">
        <f t="shared" si="29"/>
        <v>9</v>
      </c>
      <c r="N130" s="93">
        <f t="shared" si="29"/>
        <v>10</v>
      </c>
      <c r="O130" s="93">
        <f t="shared" si="29"/>
        <v>11</v>
      </c>
      <c r="P130" s="93">
        <f t="shared" si="29"/>
        <v>12</v>
      </c>
      <c r="Q130" s="93">
        <f t="shared" si="29"/>
        <v>13</v>
      </c>
      <c r="R130" s="93">
        <f t="shared" si="29"/>
        <v>14</v>
      </c>
      <c r="S130" s="93">
        <f t="shared" si="29"/>
        <v>15</v>
      </c>
      <c r="T130" s="93">
        <f t="shared" si="29"/>
        <v>16</v>
      </c>
      <c r="U130" s="93">
        <f t="shared" si="29"/>
        <v>17</v>
      </c>
      <c r="V130" s="93">
        <f t="shared" si="29"/>
        <v>18</v>
      </c>
      <c r="W130" s="93">
        <f t="shared" si="29"/>
        <v>19</v>
      </c>
      <c r="X130" s="93">
        <f t="shared" si="29"/>
        <v>20</v>
      </c>
    </row>
    <row r="131" spans="2:26" x14ac:dyDescent="0.2">
      <c r="B131" s="499">
        <v>20</v>
      </c>
      <c r="C131" s="113"/>
      <c r="D131" s="99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2:26" x14ac:dyDescent="0.2">
      <c r="B132" s="499">
        <f>MIN(C$130,MAX((B$131-C131-1),0))</f>
        <v>19</v>
      </c>
      <c r="C132" s="113">
        <f>$E$7</f>
        <v>1</v>
      </c>
      <c r="D132" s="96">
        <f t="shared" ref="D132:D151" si="30">SUMIF($E$7:$X$7,$C132,$E$12:$X$12)</f>
        <v>0</v>
      </c>
      <c r="E132" s="95">
        <f>IF(AND(E$130=$B$131,$C132=$B$131),$D132,IF(AND(E$130&gt;$C132,E$130&lt;=($B132+$C132)),$D132/$B132,0)/IF('A.8.FATOR'!E132=0,1,'A.8.FATOR'!E132))</f>
        <v>0</v>
      </c>
      <c r="F132" s="95">
        <f>IF(AND(F$130=$B$131,$C132=$B$131),$D132,IF(AND(F$130&gt;$C132,F$130&lt;=($B132+$C132)),$D132/$B132,0)/IF('A.8.FATOR'!F132=0,1,'A.8.FATOR'!F132))</f>
        <v>0</v>
      </c>
      <c r="G132" s="95">
        <f>IF(AND(G$130=$B$131,$C132=$B$131),$D132,IF(AND(G$130&gt;$C132,G$130&lt;=($B132+$C132)),$D132/$B132,0)/IF('A.8.FATOR'!G132=0,1,'A.8.FATOR'!G132))</f>
        <v>0</v>
      </c>
      <c r="H132" s="95">
        <f>IF(AND(H$130=$B$131,$C132=$B$131),$D132,IF(AND(H$130&gt;$C132,H$130&lt;=($B132+$C132)),$D132/$B132,0)/IF('A.8.FATOR'!H132=0,1,'A.8.FATOR'!H132))</f>
        <v>0</v>
      </c>
      <c r="I132" s="95">
        <f>IF(AND(I$130=$B$131,$C132=$B$131),$D132,IF(AND(I$130&gt;$C132,I$130&lt;=($B132+$C132)),$D132/$B132,0)/IF('A.8.FATOR'!I132=0,1,'A.8.FATOR'!I132))</f>
        <v>0</v>
      </c>
      <c r="J132" s="95">
        <f>IF(AND(J$130=$B$131,$C132=$B$131),$D132,IF(AND(J$130&gt;$C132,J$130&lt;=($B132+$C132)),$D132/$B132,0)/IF('A.8.FATOR'!J132=0,1,'A.8.FATOR'!J132))</f>
        <v>0</v>
      </c>
      <c r="K132" s="95">
        <f>IF(AND(K$130=$B$131,$C132=$B$131),$D132,IF(AND(K$130&gt;$C132,K$130&lt;=($B132+$C132)),$D132/$B132,0)/IF('A.8.FATOR'!K132=0,1,'A.8.FATOR'!K132))</f>
        <v>0</v>
      </c>
      <c r="L132" s="95">
        <f>IF(AND(L$130=$B$131,$C132=$B$131),$D132,IF(AND(L$130&gt;$C132,L$130&lt;=($B132+$C132)),$D132/$B132,0)/IF('A.8.FATOR'!L132=0,1,'A.8.FATOR'!L132))</f>
        <v>0</v>
      </c>
      <c r="M132" s="95">
        <f>IF(AND(M$130=$B$131,$C132=$B$131),$D132,IF(AND(M$130&gt;$C132,M$130&lt;=($B132+$C132)),$D132/$B132,0)/IF('A.8.FATOR'!M132=0,1,'A.8.FATOR'!M132))</f>
        <v>0</v>
      </c>
      <c r="N132" s="95">
        <f>IF(AND(N$130=$B$131,$C132=$B$131),$D132,IF(AND(N$130&gt;$C132,N$130&lt;=($B132+$C132)),$D132/$B132,0)/IF('A.8.FATOR'!N132=0,1,'A.8.FATOR'!N132))</f>
        <v>0</v>
      </c>
      <c r="O132" s="95">
        <f>IF(AND(O$130=$B$131,$C132=$B$131),$D132,IF(AND(O$130&gt;$C132,O$130&lt;=($B132+$C132)),$D132/$B132,0)/IF('A.8.FATOR'!O132=0,1,'A.8.FATOR'!O132))</f>
        <v>0</v>
      </c>
      <c r="P132" s="95">
        <f>IF(AND(P$130=$B$131,$C132=$B$131),$D132,IF(AND(P$130&gt;$C132,P$130&lt;=($B132+$C132)),$D132/$B132,0)/IF('A.8.FATOR'!P132=0,1,'A.8.FATOR'!P132))</f>
        <v>0</v>
      </c>
      <c r="Q132" s="95">
        <f>IF(AND(Q$130=$B$131,$C132=$B$131),$D132,IF(AND(Q$130&gt;$C132,Q$130&lt;=($B132+$C132)),$D132/$B132,0)/IF('A.8.FATOR'!Q132=0,1,'A.8.FATOR'!Q132))</f>
        <v>0</v>
      </c>
      <c r="R132" s="95">
        <f>IF(AND(R$130=$B$131,$C132=$B$131),$D132,IF(AND(R$130&gt;$C132,R$130&lt;=($B132+$C132)),$D132/$B132,0)/IF('A.8.FATOR'!R132=0,1,'A.8.FATOR'!R132))</f>
        <v>0</v>
      </c>
      <c r="S132" s="95">
        <f>IF(AND(S$130=$B$131,$C132=$B$131),$D132,IF(AND(S$130&gt;$C132,S$130&lt;=($B132+$C132)),$D132/$B132,0)/IF('A.8.FATOR'!S132=0,1,'A.8.FATOR'!S132))</f>
        <v>0</v>
      </c>
      <c r="T132" s="95">
        <f>IF(AND(T$130=$B$131,$C132=$B$131),$D132,IF(AND(T$130&gt;$C132,T$130&lt;=($B132+$C132)),$D132/$B132,0)/IF('A.8.FATOR'!T132=0,1,'A.8.FATOR'!T132))</f>
        <v>0</v>
      </c>
      <c r="U132" s="95">
        <f>IF(AND(U$130=$B$131,$C132=$B$131),$D132,IF(AND(U$130&gt;$C132,U$130&lt;=($B132+$C132)),$D132/$B132,0)/IF('A.8.FATOR'!U132=0,1,'A.8.FATOR'!U132))</f>
        <v>0</v>
      </c>
      <c r="V132" s="95">
        <f>IF(AND(V$130=$B$131,$C132=$B$131),$D132,IF(AND(V$130&gt;$C132,V$130&lt;=($B132+$C132)),$D132/$B132,0)/IF('A.8.FATOR'!V132=0,1,'A.8.FATOR'!V132))</f>
        <v>0</v>
      </c>
      <c r="W132" s="95">
        <f>IF(AND(W$130=$B$131,$C132=$B$131),$D132,IF(AND(W$130&gt;$C132,W$130&lt;=($B132+$C132)),$D132/$B132,0)/IF('A.8.FATOR'!W132=0,1,'A.8.FATOR'!W132))</f>
        <v>0</v>
      </c>
      <c r="X132" s="95">
        <f>IF(AND(X$130=$B$131,$C132=$B$131),$D132,IF(AND(X$130&gt;$C132,X$130&lt;=($B132+$C132)),$D132/$B132,0)/IF('A.8.FATOR'!X132=0,1,'A.8.FATOR'!X132))</f>
        <v>0</v>
      </c>
      <c r="Y132" s="84"/>
      <c r="Z132" s="82"/>
    </row>
    <row r="133" spans="2:26" x14ac:dyDescent="0.2">
      <c r="B133" s="499">
        <f t="shared" ref="B133:B151" si="31">MIN(C$130,MAX((B$131-C132-1),0))</f>
        <v>18</v>
      </c>
      <c r="C133" s="113">
        <f>C132+1</f>
        <v>2</v>
      </c>
      <c r="D133" s="96">
        <f t="shared" si="30"/>
        <v>0</v>
      </c>
      <c r="E133" s="95">
        <f>IF(AND(E$130=$B$131,$C133=$B$131),$D133,IF(AND(E$130&gt;$C133,E$130&lt;=($B133+$C133)),$D133/$B133,0)/IF('A.8.FATOR'!E133=0,1,'A.8.FATOR'!E133))</f>
        <v>0</v>
      </c>
      <c r="F133" s="95">
        <f>IF(AND(F$130=$B$131,$C133=$B$131),$D133,IF(AND(F$130&gt;$C133,F$130&lt;=($B133+$C133)),$D133/$B133,0)/IF('A.8.FATOR'!F133=0,1,'A.8.FATOR'!F133))</f>
        <v>0</v>
      </c>
      <c r="G133" s="95">
        <f>IF(AND(G$130=$B$131,$C133=$B$131),$D133,IF(AND(G$130&gt;$C133,G$130&lt;=($B133+$C133)),$D133/$B133,0)/IF('A.8.FATOR'!G133=0,1,'A.8.FATOR'!G133))</f>
        <v>0</v>
      </c>
      <c r="H133" s="95">
        <f>IF(AND(H$130=$B$131,$C133=$B$131),$D133,IF(AND(H$130&gt;$C133,H$130&lt;=($B133+$C133)),$D133/$B133,0)/IF('A.8.FATOR'!H133=0,1,'A.8.FATOR'!H133))</f>
        <v>0</v>
      </c>
      <c r="I133" s="95">
        <f>IF(AND(I$130=$B$131,$C133=$B$131),$D133,IF(AND(I$130&gt;$C133,I$130&lt;=($B133+$C133)),$D133/$B133,0)/IF('A.8.FATOR'!I133=0,1,'A.8.FATOR'!I133))</f>
        <v>0</v>
      </c>
      <c r="J133" s="95">
        <f>IF(AND(J$130=$B$131,$C133=$B$131),$D133,IF(AND(J$130&gt;$C133,J$130&lt;=($B133+$C133)),$D133/$B133,0)/IF('A.8.FATOR'!J133=0,1,'A.8.FATOR'!J133))</f>
        <v>0</v>
      </c>
      <c r="K133" s="95">
        <f>IF(AND(K$130=$B$131,$C133=$B$131),$D133,IF(AND(K$130&gt;$C133,K$130&lt;=($B133+$C133)),$D133/$B133,0)/IF('A.8.FATOR'!K133=0,1,'A.8.FATOR'!K133))</f>
        <v>0</v>
      </c>
      <c r="L133" s="95">
        <f>IF(AND(L$130=$B$131,$C133=$B$131),$D133,IF(AND(L$130&gt;$C133,L$130&lt;=($B133+$C133)),$D133/$B133,0)/IF('A.8.FATOR'!L133=0,1,'A.8.FATOR'!L133))</f>
        <v>0</v>
      </c>
      <c r="M133" s="95">
        <f>IF(AND(M$130=$B$131,$C133=$B$131),$D133,IF(AND(M$130&gt;$C133,M$130&lt;=($B133+$C133)),$D133/$B133,0)/IF('A.8.FATOR'!M133=0,1,'A.8.FATOR'!M133))</f>
        <v>0</v>
      </c>
      <c r="N133" s="95">
        <f>IF(AND(N$130=$B$131,$C133=$B$131),$D133,IF(AND(N$130&gt;$C133,N$130&lt;=($B133+$C133)),$D133/$B133,0)/IF('A.8.FATOR'!N133=0,1,'A.8.FATOR'!N133))</f>
        <v>0</v>
      </c>
      <c r="O133" s="95">
        <f>IF(AND(O$130=$B$131,$C133=$B$131),$D133,IF(AND(O$130&gt;$C133,O$130&lt;=($B133+$C133)),$D133/$B133,0)/IF('A.8.FATOR'!O133=0,1,'A.8.FATOR'!O133))</f>
        <v>0</v>
      </c>
      <c r="P133" s="95">
        <f>IF(AND(P$130=$B$131,$C133=$B$131),$D133,IF(AND(P$130&gt;$C133,P$130&lt;=($B133+$C133)),$D133/$B133,0)/IF('A.8.FATOR'!P133=0,1,'A.8.FATOR'!P133))</f>
        <v>0</v>
      </c>
      <c r="Q133" s="95">
        <f>IF(AND(Q$130=$B$131,$C133=$B$131),$D133,IF(AND(Q$130&gt;$C133,Q$130&lt;=($B133+$C133)),$D133/$B133,0)/IF('A.8.FATOR'!Q133=0,1,'A.8.FATOR'!Q133))</f>
        <v>0</v>
      </c>
      <c r="R133" s="95">
        <f>IF(AND(R$130=$B$131,$C133=$B$131),$D133,IF(AND(R$130&gt;$C133,R$130&lt;=($B133+$C133)),$D133/$B133,0)/IF('A.8.FATOR'!R133=0,1,'A.8.FATOR'!R133))</f>
        <v>0</v>
      </c>
      <c r="S133" s="95">
        <f>IF(AND(S$130=$B$131,$C133=$B$131),$D133,IF(AND(S$130&gt;$C133,S$130&lt;=($B133+$C133)),$D133/$B133,0)/IF('A.8.FATOR'!S133=0,1,'A.8.FATOR'!S133))</f>
        <v>0</v>
      </c>
      <c r="T133" s="95">
        <f>IF(AND(T$130=$B$131,$C133=$B$131),$D133,IF(AND(T$130&gt;$C133,T$130&lt;=($B133+$C133)),$D133/$B133,0)/IF('A.8.FATOR'!T133=0,1,'A.8.FATOR'!T133))</f>
        <v>0</v>
      </c>
      <c r="U133" s="95">
        <f>IF(AND(U$130=$B$131,$C133=$B$131),$D133,IF(AND(U$130&gt;$C133,U$130&lt;=($B133+$C133)),$D133/$B133,0)/IF('A.8.FATOR'!U133=0,1,'A.8.FATOR'!U133))</f>
        <v>0</v>
      </c>
      <c r="V133" s="95">
        <f>IF(AND(V$130=$B$131,$C133=$B$131),$D133,IF(AND(V$130&gt;$C133,V$130&lt;=($B133+$C133)),$D133/$B133,0)/IF('A.8.FATOR'!V133=0,1,'A.8.FATOR'!V133))</f>
        <v>0</v>
      </c>
      <c r="W133" s="95">
        <f>IF(AND(W$130=$B$131,$C133=$B$131),$D133,IF(AND(W$130&gt;$C133,W$130&lt;=($B133+$C133)),$D133/$B133,0)/IF('A.8.FATOR'!W133=0,1,'A.8.FATOR'!W133))</f>
        <v>0</v>
      </c>
      <c r="X133" s="95">
        <f>IF(AND(X$130=$B$131,$C133=$B$131),$D133,IF(AND(X$130&gt;$C133,X$130&lt;=($B133+$C133)),$D133/$B133,0)/IF('A.8.FATOR'!X133=0,1,'A.8.FATOR'!X133))</f>
        <v>0</v>
      </c>
      <c r="Y133" s="84"/>
      <c r="Z133" s="82"/>
    </row>
    <row r="134" spans="2:26" x14ac:dyDescent="0.2">
      <c r="B134" s="499">
        <f t="shared" si="31"/>
        <v>17</v>
      </c>
      <c r="C134" s="113">
        <f t="shared" ref="C134:C151" si="32">C133+1</f>
        <v>3</v>
      </c>
      <c r="D134" s="96">
        <f t="shared" si="30"/>
        <v>0</v>
      </c>
      <c r="E134" s="95">
        <f>IF(AND(E$130=$B$131,$C134=$B$131),$D134,IF(AND(E$130&gt;$C134,E$130&lt;=($B134+$C134)),$D134/$B134,0)/IF('A.8.FATOR'!E134=0,1,'A.8.FATOR'!E134))</f>
        <v>0</v>
      </c>
      <c r="F134" s="95">
        <f>IF(AND(F$130=$B$131,$C134=$B$131),$D134,IF(AND(F$130&gt;$C134,F$130&lt;=($B134+$C134)),$D134/$B134,0)/IF('A.8.FATOR'!F134=0,1,'A.8.FATOR'!F134))</f>
        <v>0</v>
      </c>
      <c r="G134" s="95">
        <f>IF(AND(G$130=$B$131,$C134=$B$131),$D134,IF(AND(G$130&gt;$C134,G$130&lt;=($B134+$C134)),$D134/$B134,0)/IF('A.8.FATOR'!G134=0,1,'A.8.FATOR'!G134))</f>
        <v>0</v>
      </c>
      <c r="H134" s="95">
        <f>IF(AND(H$130=$B$131,$C134=$B$131),$D134,IF(AND(H$130&gt;$C134,H$130&lt;=($B134+$C134)),$D134/$B134,0)/IF('A.8.FATOR'!H134=0,1,'A.8.FATOR'!H134))</f>
        <v>0</v>
      </c>
      <c r="I134" s="95">
        <f>IF(AND(I$130=$B$131,$C134=$B$131),$D134,IF(AND(I$130&gt;$C134,I$130&lt;=($B134+$C134)),$D134/$B134,0)/IF('A.8.FATOR'!I134=0,1,'A.8.FATOR'!I134))</f>
        <v>0</v>
      </c>
      <c r="J134" s="95">
        <f>IF(AND(J$130=$B$131,$C134=$B$131),$D134,IF(AND(J$130&gt;$C134,J$130&lt;=($B134+$C134)),$D134/$B134,0)/IF('A.8.FATOR'!J134=0,1,'A.8.FATOR'!J134))</f>
        <v>0</v>
      </c>
      <c r="K134" s="95">
        <f>IF(AND(K$130=$B$131,$C134=$B$131),$D134,IF(AND(K$130&gt;$C134,K$130&lt;=($B134+$C134)),$D134/$B134,0)/IF('A.8.FATOR'!K134=0,1,'A.8.FATOR'!K134))</f>
        <v>0</v>
      </c>
      <c r="L134" s="95">
        <f>IF(AND(L$130=$B$131,$C134=$B$131),$D134,IF(AND(L$130&gt;$C134,L$130&lt;=($B134+$C134)),$D134/$B134,0)/IF('A.8.FATOR'!L134=0,1,'A.8.FATOR'!L134))</f>
        <v>0</v>
      </c>
      <c r="M134" s="95">
        <f>IF(AND(M$130=$B$131,$C134=$B$131),$D134,IF(AND(M$130&gt;$C134,M$130&lt;=($B134+$C134)),$D134/$B134,0)/IF('A.8.FATOR'!M134=0,1,'A.8.FATOR'!M134))</f>
        <v>0</v>
      </c>
      <c r="N134" s="95">
        <f>IF(AND(N$130=$B$131,$C134=$B$131),$D134,IF(AND(N$130&gt;$C134,N$130&lt;=($B134+$C134)),$D134/$B134,0)/IF('A.8.FATOR'!N134=0,1,'A.8.FATOR'!N134))</f>
        <v>0</v>
      </c>
      <c r="O134" s="95">
        <f>IF(AND(O$130=$B$131,$C134=$B$131),$D134,IF(AND(O$130&gt;$C134,O$130&lt;=($B134+$C134)),$D134/$B134,0)/IF('A.8.FATOR'!O134=0,1,'A.8.FATOR'!O134))</f>
        <v>0</v>
      </c>
      <c r="P134" s="95">
        <f>IF(AND(P$130=$B$131,$C134=$B$131),$D134,IF(AND(P$130&gt;$C134,P$130&lt;=($B134+$C134)),$D134/$B134,0)/IF('A.8.FATOR'!P134=0,1,'A.8.FATOR'!P134))</f>
        <v>0</v>
      </c>
      <c r="Q134" s="95">
        <f>IF(AND(Q$130=$B$131,$C134=$B$131),$D134,IF(AND(Q$130&gt;$C134,Q$130&lt;=($B134+$C134)),$D134/$B134,0)/IF('A.8.FATOR'!Q134=0,1,'A.8.FATOR'!Q134))</f>
        <v>0</v>
      </c>
      <c r="R134" s="95">
        <f>IF(AND(R$130=$B$131,$C134=$B$131),$D134,IF(AND(R$130&gt;$C134,R$130&lt;=($B134+$C134)),$D134/$B134,0)/IF('A.8.FATOR'!R134=0,1,'A.8.FATOR'!R134))</f>
        <v>0</v>
      </c>
      <c r="S134" s="95">
        <f>IF(AND(S$130=$B$131,$C134=$B$131),$D134,IF(AND(S$130&gt;$C134,S$130&lt;=($B134+$C134)),$D134/$B134,0)/IF('A.8.FATOR'!S134=0,1,'A.8.FATOR'!S134))</f>
        <v>0</v>
      </c>
      <c r="T134" s="95">
        <f>IF(AND(T$130=$B$131,$C134=$B$131),$D134,IF(AND(T$130&gt;$C134,T$130&lt;=($B134+$C134)),$D134/$B134,0)/IF('A.8.FATOR'!T134=0,1,'A.8.FATOR'!T134))</f>
        <v>0</v>
      </c>
      <c r="U134" s="95">
        <f>IF(AND(U$130=$B$131,$C134=$B$131),$D134,IF(AND(U$130&gt;$C134,U$130&lt;=($B134+$C134)),$D134/$B134,0)/IF('A.8.FATOR'!U134=0,1,'A.8.FATOR'!U134))</f>
        <v>0</v>
      </c>
      <c r="V134" s="95">
        <f>IF(AND(V$130=$B$131,$C134=$B$131),$D134,IF(AND(V$130&gt;$C134,V$130&lt;=($B134+$C134)),$D134/$B134,0)/IF('A.8.FATOR'!V134=0,1,'A.8.FATOR'!V134))</f>
        <v>0</v>
      </c>
      <c r="W134" s="95">
        <f>IF(AND(W$130=$B$131,$C134=$B$131),$D134,IF(AND(W$130&gt;$C134,W$130&lt;=($B134+$C134)),$D134/$B134,0)/IF('A.8.FATOR'!W134=0,1,'A.8.FATOR'!W134))</f>
        <v>0</v>
      </c>
      <c r="X134" s="95">
        <f>IF(AND(X$130=$B$131,$C134=$B$131),$D134,IF(AND(X$130&gt;$C134,X$130&lt;=($B134+$C134)),$D134/$B134,0)/IF('A.8.FATOR'!X134=0,1,'A.8.FATOR'!X134))</f>
        <v>0</v>
      </c>
      <c r="Y134" s="84"/>
      <c r="Z134" s="82"/>
    </row>
    <row r="135" spans="2:26" x14ac:dyDescent="0.2">
      <c r="B135" s="499">
        <f t="shared" si="31"/>
        <v>16</v>
      </c>
      <c r="C135" s="113">
        <f t="shared" si="32"/>
        <v>4</v>
      </c>
      <c r="D135" s="96">
        <f t="shared" si="30"/>
        <v>0</v>
      </c>
      <c r="E135" s="95">
        <f>IF(AND(E$130=$B$131,$C135=$B$131),$D135,IF(AND(E$130&gt;$C135,E$130&lt;=($B135+$C135)),$D135/$B135,0)/IF('A.8.FATOR'!E135=0,1,'A.8.FATOR'!E135))</f>
        <v>0</v>
      </c>
      <c r="F135" s="95">
        <f>IF(AND(F$130=$B$131,$C135=$B$131),$D135,IF(AND(F$130&gt;$C135,F$130&lt;=($B135+$C135)),$D135/$B135,0)/IF('A.8.FATOR'!F135=0,1,'A.8.FATOR'!F135))</f>
        <v>0</v>
      </c>
      <c r="G135" s="95">
        <f>IF(AND(G$130=$B$131,$C135=$B$131),$D135,IF(AND(G$130&gt;$C135,G$130&lt;=($B135+$C135)),$D135/$B135,0)/IF('A.8.FATOR'!G135=0,1,'A.8.FATOR'!G135))</f>
        <v>0</v>
      </c>
      <c r="H135" s="95">
        <f>IF(AND(H$130=$B$131,$C135=$B$131),$D135,IF(AND(H$130&gt;$C135,H$130&lt;=($B135+$C135)),$D135/$B135,0)/IF('A.8.FATOR'!H135=0,1,'A.8.FATOR'!H135))</f>
        <v>0</v>
      </c>
      <c r="I135" s="95">
        <f>IF(AND(I$130=$B$131,$C135=$B$131),$D135,IF(AND(I$130&gt;$C135,I$130&lt;=($B135+$C135)),$D135/$B135,0)/IF('A.8.FATOR'!I135=0,1,'A.8.FATOR'!I135))</f>
        <v>0</v>
      </c>
      <c r="J135" s="95">
        <f>IF(AND(J$130=$B$131,$C135=$B$131),$D135,IF(AND(J$130&gt;$C135,J$130&lt;=($B135+$C135)),$D135/$B135,0)/IF('A.8.FATOR'!J135=0,1,'A.8.FATOR'!J135))</f>
        <v>0</v>
      </c>
      <c r="K135" s="95">
        <f>IF(AND(K$130=$B$131,$C135=$B$131),$D135,IF(AND(K$130&gt;$C135,K$130&lt;=($B135+$C135)),$D135/$B135,0)/IF('A.8.FATOR'!K135=0,1,'A.8.FATOR'!K135))</f>
        <v>0</v>
      </c>
      <c r="L135" s="95">
        <f>IF(AND(L$130=$B$131,$C135=$B$131),$D135,IF(AND(L$130&gt;$C135,L$130&lt;=($B135+$C135)),$D135/$B135,0)/IF('A.8.FATOR'!L135=0,1,'A.8.FATOR'!L135))</f>
        <v>0</v>
      </c>
      <c r="M135" s="95">
        <f>IF(AND(M$130=$B$131,$C135=$B$131),$D135,IF(AND(M$130&gt;$C135,M$130&lt;=($B135+$C135)),$D135/$B135,0)/IF('A.8.FATOR'!M135=0,1,'A.8.FATOR'!M135))</f>
        <v>0</v>
      </c>
      <c r="N135" s="95">
        <f>IF(AND(N$130=$B$131,$C135=$B$131),$D135,IF(AND(N$130&gt;$C135,N$130&lt;=($B135+$C135)),$D135/$B135,0)/IF('A.8.FATOR'!N135=0,1,'A.8.FATOR'!N135))</f>
        <v>0</v>
      </c>
      <c r="O135" s="95">
        <f>IF(AND(O$130=$B$131,$C135=$B$131),$D135,IF(AND(O$130&gt;$C135,O$130&lt;=($B135+$C135)),$D135/$B135,0)/IF('A.8.FATOR'!O135=0,1,'A.8.FATOR'!O135))</f>
        <v>0</v>
      </c>
      <c r="P135" s="95">
        <f>IF(AND(P$130=$B$131,$C135=$B$131),$D135,IF(AND(P$130&gt;$C135,P$130&lt;=($B135+$C135)),$D135/$B135,0)/IF('A.8.FATOR'!P135=0,1,'A.8.FATOR'!P135))</f>
        <v>0</v>
      </c>
      <c r="Q135" s="95">
        <f>IF(AND(Q$130=$B$131,$C135=$B$131),$D135,IF(AND(Q$130&gt;$C135,Q$130&lt;=($B135+$C135)),$D135/$B135,0)/IF('A.8.FATOR'!Q135=0,1,'A.8.FATOR'!Q135))</f>
        <v>0</v>
      </c>
      <c r="R135" s="95">
        <f>IF(AND(R$130=$B$131,$C135=$B$131),$D135,IF(AND(R$130&gt;$C135,R$130&lt;=($B135+$C135)),$D135/$B135,0)/IF('A.8.FATOR'!R135=0,1,'A.8.FATOR'!R135))</f>
        <v>0</v>
      </c>
      <c r="S135" s="95">
        <f>IF(AND(S$130=$B$131,$C135=$B$131),$D135,IF(AND(S$130&gt;$C135,S$130&lt;=($B135+$C135)),$D135/$B135,0)/IF('A.8.FATOR'!S135=0,1,'A.8.FATOR'!S135))</f>
        <v>0</v>
      </c>
      <c r="T135" s="95">
        <f>IF(AND(T$130=$B$131,$C135=$B$131),$D135,IF(AND(T$130&gt;$C135,T$130&lt;=($B135+$C135)),$D135/$B135,0)/IF('A.8.FATOR'!T135=0,1,'A.8.FATOR'!T135))</f>
        <v>0</v>
      </c>
      <c r="U135" s="95">
        <f>IF(AND(U$130=$B$131,$C135=$B$131),$D135,IF(AND(U$130&gt;$C135,U$130&lt;=($B135+$C135)),$D135/$B135,0)/IF('A.8.FATOR'!U135=0,1,'A.8.FATOR'!U135))</f>
        <v>0</v>
      </c>
      <c r="V135" s="95">
        <f>IF(AND(V$130=$B$131,$C135=$B$131),$D135,IF(AND(V$130&gt;$C135,V$130&lt;=($B135+$C135)),$D135/$B135,0)/IF('A.8.FATOR'!V135=0,1,'A.8.FATOR'!V135))</f>
        <v>0</v>
      </c>
      <c r="W135" s="95">
        <f>IF(AND(W$130=$B$131,$C135=$B$131),$D135,IF(AND(W$130&gt;$C135,W$130&lt;=($B135+$C135)),$D135/$B135,0)/IF('A.8.FATOR'!W135=0,1,'A.8.FATOR'!W135))</f>
        <v>0</v>
      </c>
      <c r="X135" s="95">
        <f>IF(AND(X$130=$B$131,$C135=$B$131),$D135,IF(AND(X$130&gt;$C135,X$130&lt;=($B135+$C135)),$D135/$B135,0)/IF('A.8.FATOR'!X135=0,1,'A.8.FATOR'!X135))</f>
        <v>0</v>
      </c>
      <c r="Y135" s="84"/>
      <c r="Z135" s="82"/>
    </row>
    <row r="136" spans="2:26" x14ac:dyDescent="0.2">
      <c r="B136" s="499">
        <f t="shared" si="31"/>
        <v>15</v>
      </c>
      <c r="C136" s="113">
        <f t="shared" si="32"/>
        <v>5</v>
      </c>
      <c r="D136" s="96">
        <f t="shared" si="30"/>
        <v>0</v>
      </c>
      <c r="E136" s="95">
        <f>IF(AND(E$130=$B$131,$C136=$B$131),$D136,IF(AND(E$130&gt;$C136,E$130&lt;=($B136+$C136)),$D136/$B136,0)/IF('A.8.FATOR'!E136=0,1,'A.8.FATOR'!E136))</f>
        <v>0</v>
      </c>
      <c r="F136" s="95">
        <f>IF(AND(F$130=$B$131,$C136=$B$131),$D136,IF(AND(F$130&gt;$C136,F$130&lt;=($B136+$C136)),$D136/$B136,0)/IF('A.8.FATOR'!F136=0,1,'A.8.FATOR'!F136))</f>
        <v>0</v>
      </c>
      <c r="G136" s="95">
        <f>IF(AND(G$130=$B$131,$C136=$B$131),$D136,IF(AND(G$130&gt;$C136,G$130&lt;=($B136+$C136)),$D136/$B136,0)/IF('A.8.FATOR'!G136=0,1,'A.8.FATOR'!G136))</f>
        <v>0</v>
      </c>
      <c r="H136" s="95">
        <f>IF(AND(H$130=$B$131,$C136=$B$131),$D136,IF(AND(H$130&gt;$C136,H$130&lt;=($B136+$C136)),$D136/$B136,0)/IF('A.8.FATOR'!H136=0,1,'A.8.FATOR'!H136))</f>
        <v>0</v>
      </c>
      <c r="I136" s="95">
        <f>IF(AND(I$130=$B$131,$C136=$B$131),$D136,IF(AND(I$130&gt;$C136,I$130&lt;=($B136+$C136)),$D136/$B136,0)/IF('A.8.FATOR'!I136=0,1,'A.8.FATOR'!I136))</f>
        <v>0</v>
      </c>
      <c r="J136" s="95">
        <f>IF(AND(J$130=$B$131,$C136=$B$131),$D136,IF(AND(J$130&gt;$C136,J$130&lt;=($B136+$C136)),$D136/$B136,0)/IF('A.8.FATOR'!J136=0,1,'A.8.FATOR'!J136))</f>
        <v>0</v>
      </c>
      <c r="K136" s="95">
        <f>IF(AND(K$130=$B$131,$C136=$B$131),$D136,IF(AND(K$130&gt;$C136,K$130&lt;=($B136+$C136)),$D136/$B136,0)/IF('A.8.FATOR'!K136=0,1,'A.8.FATOR'!K136))</f>
        <v>0</v>
      </c>
      <c r="L136" s="95">
        <f>IF(AND(L$130=$B$131,$C136=$B$131),$D136,IF(AND(L$130&gt;$C136,L$130&lt;=($B136+$C136)),$D136/$B136,0)/IF('A.8.FATOR'!L136=0,1,'A.8.FATOR'!L136))</f>
        <v>0</v>
      </c>
      <c r="M136" s="95">
        <f>IF(AND(M$130=$B$131,$C136=$B$131),$D136,IF(AND(M$130&gt;$C136,M$130&lt;=($B136+$C136)),$D136/$B136,0)/IF('A.8.FATOR'!M136=0,1,'A.8.FATOR'!M136))</f>
        <v>0</v>
      </c>
      <c r="N136" s="95">
        <f>IF(AND(N$130=$B$131,$C136=$B$131),$D136,IF(AND(N$130&gt;$C136,N$130&lt;=($B136+$C136)),$D136/$B136,0)/IF('A.8.FATOR'!N136=0,1,'A.8.FATOR'!N136))</f>
        <v>0</v>
      </c>
      <c r="O136" s="95">
        <f>IF(AND(O$130=$B$131,$C136=$B$131),$D136,IF(AND(O$130&gt;$C136,O$130&lt;=($B136+$C136)),$D136/$B136,0)/IF('A.8.FATOR'!O136=0,1,'A.8.FATOR'!O136))</f>
        <v>0</v>
      </c>
      <c r="P136" s="95">
        <f>IF(AND(P$130=$B$131,$C136=$B$131),$D136,IF(AND(P$130&gt;$C136,P$130&lt;=($B136+$C136)),$D136/$B136,0)/IF('A.8.FATOR'!P136=0,1,'A.8.FATOR'!P136))</f>
        <v>0</v>
      </c>
      <c r="Q136" s="95">
        <f>IF(AND(Q$130=$B$131,$C136=$B$131),$D136,IF(AND(Q$130&gt;$C136,Q$130&lt;=($B136+$C136)),$D136/$B136,0)/IF('A.8.FATOR'!Q136=0,1,'A.8.FATOR'!Q136))</f>
        <v>0</v>
      </c>
      <c r="R136" s="95">
        <f>IF(AND(R$130=$B$131,$C136=$B$131),$D136,IF(AND(R$130&gt;$C136,R$130&lt;=($B136+$C136)),$D136/$B136,0)/IF('A.8.FATOR'!R136=0,1,'A.8.FATOR'!R136))</f>
        <v>0</v>
      </c>
      <c r="S136" s="95">
        <f>IF(AND(S$130=$B$131,$C136=$B$131),$D136,IF(AND(S$130&gt;$C136,S$130&lt;=($B136+$C136)),$D136/$B136,0)/IF('A.8.FATOR'!S136=0,1,'A.8.FATOR'!S136))</f>
        <v>0</v>
      </c>
      <c r="T136" s="95">
        <f>IF(AND(T$130=$B$131,$C136=$B$131),$D136,IF(AND(T$130&gt;$C136,T$130&lt;=($B136+$C136)),$D136/$B136,0)/IF('A.8.FATOR'!T136=0,1,'A.8.FATOR'!T136))</f>
        <v>0</v>
      </c>
      <c r="U136" s="95">
        <f>IF(AND(U$130=$B$131,$C136=$B$131),$D136,IF(AND(U$130&gt;$C136,U$130&lt;=($B136+$C136)),$D136/$B136,0)/IF('A.8.FATOR'!U136=0,1,'A.8.FATOR'!U136))</f>
        <v>0</v>
      </c>
      <c r="V136" s="95">
        <f>IF(AND(V$130=$B$131,$C136=$B$131),$D136,IF(AND(V$130&gt;$C136,V$130&lt;=($B136+$C136)),$D136/$B136,0)/IF('A.8.FATOR'!V136=0,1,'A.8.FATOR'!V136))</f>
        <v>0</v>
      </c>
      <c r="W136" s="95">
        <f>IF(AND(W$130=$B$131,$C136=$B$131),$D136,IF(AND(W$130&gt;$C136,W$130&lt;=($B136+$C136)),$D136/$B136,0)/IF('A.8.FATOR'!W136=0,1,'A.8.FATOR'!W136))</f>
        <v>0</v>
      </c>
      <c r="X136" s="95">
        <f>IF(AND(X$130=$B$131,$C136=$B$131),$D136,IF(AND(X$130&gt;$C136,X$130&lt;=($B136+$C136)),$D136/$B136,0)/IF('A.8.FATOR'!X136=0,1,'A.8.FATOR'!X136))</f>
        <v>0</v>
      </c>
      <c r="Y136" s="84"/>
      <c r="Z136" s="82"/>
    </row>
    <row r="137" spans="2:26" x14ac:dyDescent="0.2">
      <c r="B137" s="499">
        <f t="shared" si="31"/>
        <v>14</v>
      </c>
      <c r="C137" s="113">
        <f t="shared" si="32"/>
        <v>6</v>
      </c>
      <c r="D137" s="96">
        <f t="shared" si="30"/>
        <v>0</v>
      </c>
      <c r="E137" s="95">
        <f>IF(AND(E$130=$B$131,$C137=$B$131),$D137,IF(AND(E$130&gt;$C137,E$130&lt;=($B137+$C137)),$D137/$B137,0)/IF('A.8.FATOR'!E137=0,1,'A.8.FATOR'!E137))</f>
        <v>0</v>
      </c>
      <c r="F137" s="95">
        <f>IF(AND(F$130=$B$131,$C137=$B$131),$D137,IF(AND(F$130&gt;$C137,F$130&lt;=($B137+$C137)),$D137/$B137,0)/IF('A.8.FATOR'!F137=0,1,'A.8.FATOR'!F137))</f>
        <v>0</v>
      </c>
      <c r="G137" s="95">
        <f>IF(AND(G$130=$B$131,$C137=$B$131),$D137,IF(AND(G$130&gt;$C137,G$130&lt;=($B137+$C137)),$D137/$B137,0)/IF('A.8.FATOR'!G137=0,1,'A.8.FATOR'!G137))</f>
        <v>0</v>
      </c>
      <c r="H137" s="95">
        <f>IF(AND(H$130=$B$131,$C137=$B$131),$D137,IF(AND(H$130&gt;$C137,H$130&lt;=($B137+$C137)),$D137/$B137,0)/IF('A.8.FATOR'!H137=0,1,'A.8.FATOR'!H137))</f>
        <v>0</v>
      </c>
      <c r="I137" s="95">
        <f>IF(AND(I$130=$B$131,$C137=$B$131),$D137,IF(AND(I$130&gt;$C137,I$130&lt;=($B137+$C137)),$D137/$B137,0)/IF('A.8.FATOR'!I137=0,1,'A.8.FATOR'!I137))</f>
        <v>0</v>
      </c>
      <c r="J137" s="95">
        <f>IF(AND(J$130=$B$131,$C137=$B$131),$D137,IF(AND(J$130&gt;$C137,J$130&lt;=($B137+$C137)),$D137/$B137,0)/IF('A.8.FATOR'!J137=0,1,'A.8.FATOR'!J137))</f>
        <v>0</v>
      </c>
      <c r="K137" s="95">
        <f>IF(AND(K$130=$B$131,$C137=$B$131),$D137,IF(AND(K$130&gt;$C137,K$130&lt;=($B137+$C137)),$D137/$B137,0)/IF('A.8.FATOR'!K137=0,1,'A.8.FATOR'!K137))</f>
        <v>0</v>
      </c>
      <c r="L137" s="95">
        <f>IF(AND(L$130=$B$131,$C137=$B$131),$D137,IF(AND(L$130&gt;$C137,L$130&lt;=($B137+$C137)),$D137/$B137,0)/IF('A.8.FATOR'!L137=0,1,'A.8.FATOR'!L137))</f>
        <v>0</v>
      </c>
      <c r="M137" s="95">
        <f>IF(AND(M$130=$B$131,$C137=$B$131),$D137,IF(AND(M$130&gt;$C137,M$130&lt;=($B137+$C137)),$D137/$B137,0)/IF('A.8.FATOR'!M137=0,1,'A.8.FATOR'!M137))</f>
        <v>0</v>
      </c>
      <c r="N137" s="95">
        <f>IF(AND(N$130=$B$131,$C137=$B$131),$D137,IF(AND(N$130&gt;$C137,N$130&lt;=($B137+$C137)),$D137/$B137,0)/IF('A.8.FATOR'!N137=0,1,'A.8.FATOR'!N137))</f>
        <v>0</v>
      </c>
      <c r="O137" s="95">
        <f>IF(AND(O$130=$B$131,$C137=$B$131),$D137,IF(AND(O$130&gt;$C137,O$130&lt;=($B137+$C137)),$D137/$B137,0)/IF('A.8.FATOR'!O137=0,1,'A.8.FATOR'!O137))</f>
        <v>0</v>
      </c>
      <c r="P137" s="95">
        <f>IF(AND(P$130=$B$131,$C137=$B$131),$D137,IF(AND(P$130&gt;$C137,P$130&lt;=($B137+$C137)),$D137/$B137,0)/IF('A.8.FATOR'!P137=0,1,'A.8.FATOR'!P137))</f>
        <v>0</v>
      </c>
      <c r="Q137" s="95">
        <f>IF(AND(Q$130=$B$131,$C137=$B$131),$D137,IF(AND(Q$130&gt;$C137,Q$130&lt;=($B137+$C137)),$D137/$B137,0)/IF('A.8.FATOR'!Q137=0,1,'A.8.FATOR'!Q137))</f>
        <v>0</v>
      </c>
      <c r="R137" s="95">
        <f>IF(AND(R$130=$B$131,$C137=$B$131),$D137,IF(AND(R$130&gt;$C137,R$130&lt;=($B137+$C137)),$D137/$B137,0)/IF('A.8.FATOR'!R137=0,1,'A.8.FATOR'!R137))</f>
        <v>0</v>
      </c>
      <c r="S137" s="95">
        <f>IF(AND(S$130=$B$131,$C137=$B$131),$D137,IF(AND(S$130&gt;$C137,S$130&lt;=($B137+$C137)),$D137/$B137,0)/IF('A.8.FATOR'!S137=0,1,'A.8.FATOR'!S137))</f>
        <v>0</v>
      </c>
      <c r="T137" s="95">
        <f>IF(AND(T$130=$B$131,$C137=$B$131),$D137,IF(AND(T$130&gt;$C137,T$130&lt;=($B137+$C137)),$D137/$B137,0)/IF('A.8.FATOR'!T137=0,1,'A.8.FATOR'!T137))</f>
        <v>0</v>
      </c>
      <c r="U137" s="95">
        <f>IF(AND(U$130=$B$131,$C137=$B$131),$D137,IF(AND(U$130&gt;$C137,U$130&lt;=($B137+$C137)),$D137/$B137,0)/IF('A.8.FATOR'!U137=0,1,'A.8.FATOR'!U137))</f>
        <v>0</v>
      </c>
      <c r="V137" s="95">
        <f>IF(AND(V$130=$B$131,$C137=$B$131),$D137,IF(AND(V$130&gt;$C137,V$130&lt;=($B137+$C137)),$D137/$B137,0)/IF('A.8.FATOR'!V137=0,1,'A.8.FATOR'!V137))</f>
        <v>0</v>
      </c>
      <c r="W137" s="95">
        <f>IF(AND(W$130=$B$131,$C137=$B$131),$D137,IF(AND(W$130&gt;$C137,W$130&lt;=($B137+$C137)),$D137/$B137,0)/IF('A.8.FATOR'!W137=0,1,'A.8.FATOR'!W137))</f>
        <v>0</v>
      </c>
      <c r="X137" s="95">
        <f>IF(AND(X$130=$B$131,$C137=$B$131),$D137,IF(AND(X$130&gt;$C137,X$130&lt;=($B137+$C137)),$D137/$B137,0)/IF('A.8.FATOR'!X137=0,1,'A.8.FATOR'!X137))</f>
        <v>0</v>
      </c>
      <c r="Y137" s="84"/>
      <c r="Z137" s="82"/>
    </row>
    <row r="138" spans="2:26" x14ac:dyDescent="0.2">
      <c r="B138" s="499">
        <f t="shared" si="31"/>
        <v>13</v>
      </c>
      <c r="C138" s="113">
        <f t="shared" si="32"/>
        <v>7</v>
      </c>
      <c r="D138" s="96">
        <f t="shared" si="30"/>
        <v>0</v>
      </c>
      <c r="E138" s="95">
        <f>IF(AND(E$130=$B$131,$C138=$B$131),$D138,IF(AND(E$130&gt;$C138,E$130&lt;=($B138+$C138)),$D138/$B138,0)/IF('A.8.FATOR'!E138=0,1,'A.8.FATOR'!E138))</f>
        <v>0</v>
      </c>
      <c r="F138" s="95">
        <f>IF(AND(F$130=$B$131,$C138=$B$131),$D138,IF(AND(F$130&gt;$C138,F$130&lt;=($B138+$C138)),$D138/$B138,0)/IF('A.8.FATOR'!F138=0,1,'A.8.FATOR'!F138))</f>
        <v>0</v>
      </c>
      <c r="G138" s="95">
        <f>IF(AND(G$130=$B$131,$C138=$B$131),$D138,IF(AND(G$130&gt;$C138,G$130&lt;=($B138+$C138)),$D138/$B138,0)/IF('A.8.FATOR'!G138=0,1,'A.8.FATOR'!G138))</f>
        <v>0</v>
      </c>
      <c r="H138" s="95">
        <f>IF(AND(H$130=$B$131,$C138=$B$131),$D138,IF(AND(H$130&gt;$C138,H$130&lt;=($B138+$C138)),$D138/$B138,0)/IF('A.8.FATOR'!H138=0,1,'A.8.FATOR'!H138))</f>
        <v>0</v>
      </c>
      <c r="I138" s="95">
        <f>IF(AND(I$130=$B$131,$C138=$B$131),$D138,IF(AND(I$130&gt;$C138,I$130&lt;=($B138+$C138)),$D138/$B138,0)/IF('A.8.FATOR'!I138=0,1,'A.8.FATOR'!I138))</f>
        <v>0</v>
      </c>
      <c r="J138" s="95">
        <f>IF(AND(J$130=$B$131,$C138=$B$131),$D138,IF(AND(J$130&gt;$C138,J$130&lt;=($B138+$C138)),$D138/$B138,0)/IF('A.8.FATOR'!J138=0,1,'A.8.FATOR'!J138))</f>
        <v>0</v>
      </c>
      <c r="K138" s="95">
        <f>IF(AND(K$130=$B$131,$C138=$B$131),$D138,IF(AND(K$130&gt;$C138,K$130&lt;=($B138+$C138)),$D138/$B138,0)/IF('A.8.FATOR'!K138=0,1,'A.8.FATOR'!K138))</f>
        <v>0</v>
      </c>
      <c r="L138" s="95">
        <f>IF(AND(L$130=$B$131,$C138=$B$131),$D138,IF(AND(L$130&gt;$C138,L$130&lt;=($B138+$C138)),$D138/$B138,0)/IF('A.8.FATOR'!L138=0,1,'A.8.FATOR'!L138))</f>
        <v>0</v>
      </c>
      <c r="M138" s="95">
        <f>IF(AND(M$130=$B$131,$C138=$B$131),$D138,IF(AND(M$130&gt;$C138,M$130&lt;=($B138+$C138)),$D138/$B138,0)/IF('A.8.FATOR'!M138=0,1,'A.8.FATOR'!M138))</f>
        <v>0</v>
      </c>
      <c r="N138" s="95">
        <f>IF(AND(N$130=$B$131,$C138=$B$131),$D138,IF(AND(N$130&gt;$C138,N$130&lt;=($B138+$C138)),$D138/$B138,0)/IF('A.8.FATOR'!N138=0,1,'A.8.FATOR'!N138))</f>
        <v>0</v>
      </c>
      <c r="O138" s="95">
        <f>IF(AND(O$130=$B$131,$C138=$B$131),$D138,IF(AND(O$130&gt;$C138,O$130&lt;=($B138+$C138)),$D138/$B138,0)/IF('A.8.FATOR'!O138=0,1,'A.8.FATOR'!O138))</f>
        <v>0</v>
      </c>
      <c r="P138" s="95">
        <f>IF(AND(P$130=$B$131,$C138=$B$131),$D138,IF(AND(P$130&gt;$C138,P$130&lt;=($B138+$C138)),$D138/$B138,0)/IF('A.8.FATOR'!P138=0,1,'A.8.FATOR'!P138))</f>
        <v>0</v>
      </c>
      <c r="Q138" s="95">
        <f>IF(AND(Q$130=$B$131,$C138=$B$131),$D138,IF(AND(Q$130&gt;$C138,Q$130&lt;=($B138+$C138)),$D138/$B138,0)/IF('A.8.FATOR'!Q138=0,1,'A.8.FATOR'!Q138))</f>
        <v>0</v>
      </c>
      <c r="R138" s="95">
        <f>IF(AND(R$130=$B$131,$C138=$B$131),$D138,IF(AND(R$130&gt;$C138,R$130&lt;=($B138+$C138)),$D138/$B138,0)/IF('A.8.FATOR'!R138=0,1,'A.8.FATOR'!R138))</f>
        <v>0</v>
      </c>
      <c r="S138" s="95">
        <f>IF(AND(S$130=$B$131,$C138=$B$131),$D138,IF(AND(S$130&gt;$C138,S$130&lt;=($B138+$C138)),$D138/$B138,0)/IF('A.8.FATOR'!S138=0,1,'A.8.FATOR'!S138))</f>
        <v>0</v>
      </c>
      <c r="T138" s="95">
        <f>IF(AND(T$130=$B$131,$C138=$B$131),$D138,IF(AND(T$130&gt;$C138,T$130&lt;=($B138+$C138)),$D138/$B138,0)/IF('A.8.FATOR'!T138=0,1,'A.8.FATOR'!T138))</f>
        <v>0</v>
      </c>
      <c r="U138" s="95">
        <f>IF(AND(U$130=$B$131,$C138=$B$131),$D138,IF(AND(U$130&gt;$C138,U$130&lt;=($B138+$C138)),$D138/$B138,0)/IF('A.8.FATOR'!U138=0,1,'A.8.FATOR'!U138))</f>
        <v>0</v>
      </c>
      <c r="V138" s="95">
        <f>IF(AND(V$130=$B$131,$C138=$B$131),$D138,IF(AND(V$130&gt;$C138,V$130&lt;=($B138+$C138)),$D138/$B138,0)/IF('A.8.FATOR'!V138=0,1,'A.8.FATOR'!V138))</f>
        <v>0</v>
      </c>
      <c r="W138" s="95">
        <f>IF(AND(W$130=$B$131,$C138=$B$131),$D138,IF(AND(W$130&gt;$C138,W$130&lt;=($B138+$C138)),$D138/$B138,0)/IF('A.8.FATOR'!W138=0,1,'A.8.FATOR'!W138))</f>
        <v>0</v>
      </c>
      <c r="X138" s="95">
        <f>IF(AND(X$130=$B$131,$C138=$B$131),$D138,IF(AND(X$130&gt;$C138,X$130&lt;=($B138+$C138)),$D138/$B138,0)/IF('A.8.FATOR'!X138=0,1,'A.8.FATOR'!X138))</f>
        <v>0</v>
      </c>
      <c r="Y138" s="84"/>
      <c r="Z138" s="82"/>
    </row>
    <row r="139" spans="2:26" x14ac:dyDescent="0.2">
      <c r="B139" s="499">
        <f t="shared" si="31"/>
        <v>12</v>
      </c>
      <c r="C139" s="113">
        <f t="shared" si="32"/>
        <v>8</v>
      </c>
      <c r="D139" s="96">
        <f t="shared" si="30"/>
        <v>0</v>
      </c>
      <c r="E139" s="95">
        <f>IF(AND(E$130=$B$131,$C139=$B$131),$D139,IF(AND(E$130&gt;$C139,E$130&lt;=($B139+$C139)),$D139/$B139,0)/IF('A.8.FATOR'!E139=0,1,'A.8.FATOR'!E139))</f>
        <v>0</v>
      </c>
      <c r="F139" s="95">
        <f>IF(AND(F$130=$B$131,$C139=$B$131),$D139,IF(AND(F$130&gt;$C139,F$130&lt;=($B139+$C139)),$D139/$B139,0)/IF('A.8.FATOR'!F139=0,1,'A.8.FATOR'!F139))</f>
        <v>0</v>
      </c>
      <c r="G139" s="95">
        <f>IF(AND(G$130=$B$131,$C139=$B$131),$D139,IF(AND(G$130&gt;$C139,G$130&lt;=($B139+$C139)),$D139/$B139,0)/IF('A.8.FATOR'!G139=0,1,'A.8.FATOR'!G139))</f>
        <v>0</v>
      </c>
      <c r="H139" s="95">
        <f>IF(AND(H$130=$B$131,$C139=$B$131),$D139,IF(AND(H$130&gt;$C139,H$130&lt;=($B139+$C139)),$D139/$B139,0)/IF('A.8.FATOR'!H139=0,1,'A.8.FATOR'!H139))</f>
        <v>0</v>
      </c>
      <c r="I139" s="95">
        <f>IF(AND(I$130=$B$131,$C139=$B$131),$D139,IF(AND(I$130&gt;$C139,I$130&lt;=($B139+$C139)),$D139/$B139,0)/IF('A.8.FATOR'!I139=0,1,'A.8.FATOR'!I139))</f>
        <v>0</v>
      </c>
      <c r="J139" s="95">
        <f>IF(AND(J$130=$B$131,$C139=$B$131),$D139,IF(AND(J$130&gt;$C139,J$130&lt;=($B139+$C139)),$D139/$B139,0)/IF('A.8.FATOR'!J139=0,1,'A.8.FATOR'!J139))</f>
        <v>0</v>
      </c>
      <c r="K139" s="95">
        <f>IF(AND(K$130=$B$131,$C139=$B$131),$D139,IF(AND(K$130&gt;$C139,K$130&lt;=($B139+$C139)),$D139/$B139,0)/IF('A.8.FATOR'!K139=0,1,'A.8.FATOR'!K139))</f>
        <v>0</v>
      </c>
      <c r="L139" s="95">
        <f>IF(AND(L$130=$B$131,$C139=$B$131),$D139,IF(AND(L$130&gt;$C139,L$130&lt;=($B139+$C139)),$D139/$B139,0)/IF('A.8.FATOR'!L139=0,1,'A.8.FATOR'!L139))</f>
        <v>0</v>
      </c>
      <c r="M139" s="95">
        <f>IF(AND(M$130=$B$131,$C139=$B$131),$D139,IF(AND(M$130&gt;$C139,M$130&lt;=($B139+$C139)),$D139/$B139,0)/IF('A.8.FATOR'!M139=0,1,'A.8.FATOR'!M139))</f>
        <v>0</v>
      </c>
      <c r="N139" s="95">
        <f>IF(AND(N$130=$B$131,$C139=$B$131),$D139,IF(AND(N$130&gt;$C139,N$130&lt;=($B139+$C139)),$D139/$B139,0)/IF('A.8.FATOR'!N139=0,1,'A.8.FATOR'!N139))</f>
        <v>0</v>
      </c>
      <c r="O139" s="95">
        <f>IF(AND(O$130=$B$131,$C139=$B$131),$D139,IF(AND(O$130&gt;$C139,O$130&lt;=($B139+$C139)),$D139/$B139,0)/IF('A.8.FATOR'!O139=0,1,'A.8.FATOR'!O139))</f>
        <v>0</v>
      </c>
      <c r="P139" s="95">
        <f>IF(AND(P$130=$B$131,$C139=$B$131),$D139,IF(AND(P$130&gt;$C139,P$130&lt;=($B139+$C139)),$D139/$B139,0)/IF('A.8.FATOR'!P139=0,1,'A.8.FATOR'!P139))</f>
        <v>0</v>
      </c>
      <c r="Q139" s="95">
        <f>IF(AND(Q$130=$B$131,$C139=$B$131),$D139,IF(AND(Q$130&gt;$C139,Q$130&lt;=($B139+$C139)),$D139/$B139,0)/IF('A.8.FATOR'!Q139=0,1,'A.8.FATOR'!Q139))</f>
        <v>0</v>
      </c>
      <c r="R139" s="95">
        <f>IF(AND(R$130=$B$131,$C139=$B$131),$D139,IF(AND(R$130&gt;$C139,R$130&lt;=($B139+$C139)),$D139/$B139,0)/IF('A.8.FATOR'!R139=0,1,'A.8.FATOR'!R139))</f>
        <v>0</v>
      </c>
      <c r="S139" s="95">
        <f>IF(AND(S$130=$B$131,$C139=$B$131),$D139,IF(AND(S$130&gt;$C139,S$130&lt;=($B139+$C139)),$D139/$B139,0)/IF('A.8.FATOR'!S139=0,1,'A.8.FATOR'!S139))</f>
        <v>0</v>
      </c>
      <c r="T139" s="95">
        <f>IF(AND(T$130=$B$131,$C139=$B$131),$D139,IF(AND(T$130&gt;$C139,T$130&lt;=($B139+$C139)),$D139/$B139,0)/IF('A.8.FATOR'!T139=0,1,'A.8.FATOR'!T139))</f>
        <v>0</v>
      </c>
      <c r="U139" s="95">
        <f>IF(AND(U$130=$B$131,$C139=$B$131),$D139,IF(AND(U$130&gt;$C139,U$130&lt;=($B139+$C139)),$D139/$B139,0)/IF('A.8.FATOR'!U139=0,1,'A.8.FATOR'!U139))</f>
        <v>0</v>
      </c>
      <c r="V139" s="95">
        <f>IF(AND(V$130=$B$131,$C139=$B$131),$D139,IF(AND(V$130&gt;$C139,V$130&lt;=($B139+$C139)),$D139/$B139,0)/IF('A.8.FATOR'!V139=0,1,'A.8.FATOR'!V139))</f>
        <v>0</v>
      </c>
      <c r="W139" s="95">
        <f>IF(AND(W$130=$B$131,$C139=$B$131),$D139,IF(AND(W$130&gt;$C139,W$130&lt;=($B139+$C139)),$D139/$B139,0)/IF('A.8.FATOR'!W139=0,1,'A.8.FATOR'!W139))</f>
        <v>0</v>
      </c>
      <c r="X139" s="95">
        <f>IF(AND(X$130=$B$131,$C139=$B$131),$D139,IF(AND(X$130&gt;$C139,X$130&lt;=($B139+$C139)),$D139/$B139,0)/IF('A.8.FATOR'!X139=0,1,'A.8.FATOR'!X139))</f>
        <v>0</v>
      </c>
      <c r="Y139" s="84"/>
      <c r="Z139" s="82"/>
    </row>
    <row r="140" spans="2:26" x14ac:dyDescent="0.2">
      <c r="B140" s="499">
        <f t="shared" si="31"/>
        <v>11</v>
      </c>
      <c r="C140" s="113">
        <f t="shared" si="32"/>
        <v>9</v>
      </c>
      <c r="D140" s="96">
        <f t="shared" si="30"/>
        <v>0</v>
      </c>
      <c r="E140" s="95">
        <f>IF(AND(E$130=$B$131,$C140=$B$131),$D140,IF(AND(E$130&gt;$C140,E$130&lt;=($B140+$C140)),$D140/$B140,0)/IF('A.8.FATOR'!E140=0,1,'A.8.FATOR'!E140))</f>
        <v>0</v>
      </c>
      <c r="F140" s="95">
        <f>IF(AND(F$130=$B$131,$C140=$B$131),$D140,IF(AND(F$130&gt;$C140,F$130&lt;=($B140+$C140)),$D140/$B140,0)/IF('A.8.FATOR'!F140=0,1,'A.8.FATOR'!F140))</f>
        <v>0</v>
      </c>
      <c r="G140" s="95">
        <f>IF(AND(G$130=$B$131,$C140=$B$131),$D140,IF(AND(G$130&gt;$C140,G$130&lt;=($B140+$C140)),$D140/$B140,0)/IF('A.8.FATOR'!G140=0,1,'A.8.FATOR'!G140))</f>
        <v>0</v>
      </c>
      <c r="H140" s="95">
        <f>IF(AND(H$130=$B$131,$C140=$B$131),$D140,IF(AND(H$130&gt;$C140,H$130&lt;=($B140+$C140)),$D140/$B140,0)/IF('A.8.FATOR'!H140=0,1,'A.8.FATOR'!H140))</f>
        <v>0</v>
      </c>
      <c r="I140" s="95">
        <f>IF(AND(I$130=$B$131,$C140=$B$131),$D140,IF(AND(I$130&gt;$C140,I$130&lt;=($B140+$C140)),$D140/$B140,0)/IF('A.8.FATOR'!I140=0,1,'A.8.FATOR'!I140))</f>
        <v>0</v>
      </c>
      <c r="J140" s="95">
        <f>IF(AND(J$130=$B$131,$C140=$B$131),$D140,IF(AND(J$130&gt;$C140,J$130&lt;=($B140+$C140)),$D140/$B140,0)/IF('A.8.FATOR'!J140=0,1,'A.8.FATOR'!J140))</f>
        <v>0</v>
      </c>
      <c r="K140" s="95">
        <f>IF(AND(K$130=$B$131,$C140=$B$131),$D140,IF(AND(K$130&gt;$C140,K$130&lt;=($B140+$C140)),$D140/$B140,0)/IF('A.8.FATOR'!K140=0,1,'A.8.FATOR'!K140))</f>
        <v>0</v>
      </c>
      <c r="L140" s="95">
        <f>IF(AND(L$130=$B$131,$C140=$B$131),$D140,IF(AND(L$130&gt;$C140,L$130&lt;=($B140+$C140)),$D140/$B140,0)/IF('A.8.FATOR'!L140=0,1,'A.8.FATOR'!L140))</f>
        <v>0</v>
      </c>
      <c r="M140" s="95">
        <f>IF(AND(M$130=$B$131,$C140=$B$131),$D140,IF(AND(M$130&gt;$C140,M$130&lt;=($B140+$C140)),$D140/$B140,0)/IF('A.8.FATOR'!M140=0,1,'A.8.FATOR'!M140))</f>
        <v>0</v>
      </c>
      <c r="N140" s="95">
        <f>IF(AND(N$130=$B$131,$C140=$B$131),$D140,IF(AND(N$130&gt;$C140,N$130&lt;=($B140+$C140)),$D140/$B140,0)/IF('A.8.FATOR'!N140=0,1,'A.8.FATOR'!N140))</f>
        <v>0</v>
      </c>
      <c r="O140" s="95">
        <f>IF(AND(O$130=$B$131,$C140=$B$131),$D140,IF(AND(O$130&gt;$C140,O$130&lt;=($B140+$C140)),$D140/$B140,0)/IF('A.8.FATOR'!O140=0,1,'A.8.FATOR'!O140))</f>
        <v>0</v>
      </c>
      <c r="P140" s="95">
        <f>IF(AND(P$130=$B$131,$C140=$B$131),$D140,IF(AND(P$130&gt;$C140,P$130&lt;=($B140+$C140)),$D140/$B140,0)/IF('A.8.FATOR'!P140=0,1,'A.8.FATOR'!P140))</f>
        <v>0</v>
      </c>
      <c r="Q140" s="95">
        <f>IF(AND(Q$130=$B$131,$C140=$B$131),$D140,IF(AND(Q$130&gt;$C140,Q$130&lt;=($B140+$C140)),$D140/$B140,0)/IF('A.8.FATOR'!Q140=0,1,'A.8.FATOR'!Q140))</f>
        <v>0</v>
      </c>
      <c r="R140" s="95">
        <f>IF(AND(R$130=$B$131,$C140=$B$131),$D140,IF(AND(R$130&gt;$C140,R$130&lt;=($B140+$C140)),$D140/$B140,0)/IF('A.8.FATOR'!R140=0,1,'A.8.FATOR'!R140))</f>
        <v>0</v>
      </c>
      <c r="S140" s="95">
        <f>IF(AND(S$130=$B$131,$C140=$B$131),$D140,IF(AND(S$130&gt;$C140,S$130&lt;=($B140+$C140)),$D140/$B140,0)/IF('A.8.FATOR'!S140=0,1,'A.8.FATOR'!S140))</f>
        <v>0</v>
      </c>
      <c r="T140" s="95">
        <f>IF(AND(T$130=$B$131,$C140=$B$131),$D140,IF(AND(T$130&gt;$C140,T$130&lt;=($B140+$C140)),$D140/$B140,0)/IF('A.8.FATOR'!T140=0,1,'A.8.FATOR'!T140))</f>
        <v>0</v>
      </c>
      <c r="U140" s="95">
        <f>IF(AND(U$130=$B$131,$C140=$B$131),$D140,IF(AND(U$130&gt;$C140,U$130&lt;=($B140+$C140)),$D140/$B140,0)/IF('A.8.FATOR'!U140=0,1,'A.8.FATOR'!U140))</f>
        <v>0</v>
      </c>
      <c r="V140" s="95">
        <f>IF(AND(V$130=$B$131,$C140=$B$131),$D140,IF(AND(V$130&gt;$C140,V$130&lt;=($B140+$C140)),$D140/$B140,0)/IF('A.8.FATOR'!V140=0,1,'A.8.FATOR'!V140))</f>
        <v>0</v>
      </c>
      <c r="W140" s="95">
        <f>IF(AND(W$130=$B$131,$C140=$B$131),$D140,IF(AND(W$130&gt;$C140,W$130&lt;=($B140+$C140)),$D140/$B140,0)/IF('A.8.FATOR'!W140=0,1,'A.8.FATOR'!W140))</f>
        <v>0</v>
      </c>
      <c r="X140" s="95">
        <f>IF(AND(X$130=$B$131,$C140=$B$131),$D140,IF(AND(X$130&gt;$C140,X$130&lt;=($B140+$C140)),$D140/$B140,0)/IF('A.8.FATOR'!X140=0,1,'A.8.FATOR'!X140))</f>
        <v>0</v>
      </c>
      <c r="Y140" s="84"/>
      <c r="Z140" s="82"/>
    </row>
    <row r="141" spans="2:26" x14ac:dyDescent="0.2">
      <c r="B141" s="499">
        <f t="shared" si="31"/>
        <v>10</v>
      </c>
      <c r="C141" s="113">
        <f t="shared" si="32"/>
        <v>10</v>
      </c>
      <c r="D141" s="96">
        <f t="shared" si="30"/>
        <v>0</v>
      </c>
      <c r="E141" s="95">
        <f>IF(AND(E$130=$B$131,$C141=$B$131),$D141,IF(AND(E$130&gt;$C141,E$130&lt;=($B141+$C141)),$D141/$B141,0)/IF('A.8.FATOR'!E141=0,1,'A.8.FATOR'!E141))</f>
        <v>0</v>
      </c>
      <c r="F141" s="95">
        <f>IF(AND(F$130=$B$131,$C141=$B$131),$D141,IF(AND(F$130&gt;$C141,F$130&lt;=($B141+$C141)),$D141/$B141,0)/IF('A.8.FATOR'!F141=0,1,'A.8.FATOR'!F141))</f>
        <v>0</v>
      </c>
      <c r="G141" s="95">
        <f>IF(AND(G$130=$B$131,$C141=$B$131),$D141,IF(AND(G$130&gt;$C141,G$130&lt;=($B141+$C141)),$D141/$B141,0)/IF('A.8.FATOR'!G141=0,1,'A.8.FATOR'!G141))</f>
        <v>0</v>
      </c>
      <c r="H141" s="95">
        <f>IF(AND(H$130=$B$131,$C141=$B$131),$D141,IF(AND(H$130&gt;$C141,H$130&lt;=($B141+$C141)),$D141/$B141,0)/IF('A.8.FATOR'!H141=0,1,'A.8.FATOR'!H141))</f>
        <v>0</v>
      </c>
      <c r="I141" s="95">
        <f>IF(AND(I$130=$B$131,$C141=$B$131),$D141,IF(AND(I$130&gt;$C141,I$130&lt;=($B141+$C141)),$D141/$B141,0)/IF('A.8.FATOR'!I141=0,1,'A.8.FATOR'!I141))</f>
        <v>0</v>
      </c>
      <c r="J141" s="95">
        <f>IF(AND(J$130=$B$131,$C141=$B$131),$D141,IF(AND(J$130&gt;$C141,J$130&lt;=($B141+$C141)),$D141/$B141,0)/IF('A.8.FATOR'!J141=0,1,'A.8.FATOR'!J141))</f>
        <v>0</v>
      </c>
      <c r="K141" s="95">
        <f>IF(AND(K$130=$B$131,$C141=$B$131),$D141,IF(AND(K$130&gt;$C141,K$130&lt;=($B141+$C141)),$D141/$B141,0)/IF('A.8.FATOR'!K141=0,1,'A.8.FATOR'!K141))</f>
        <v>0</v>
      </c>
      <c r="L141" s="95">
        <f>IF(AND(L$130=$B$131,$C141=$B$131),$D141,IF(AND(L$130&gt;$C141,L$130&lt;=($B141+$C141)),$D141/$B141,0)/IF('A.8.FATOR'!L141=0,1,'A.8.FATOR'!L141))</f>
        <v>0</v>
      </c>
      <c r="M141" s="95">
        <f>IF(AND(M$130=$B$131,$C141=$B$131),$D141,IF(AND(M$130&gt;$C141,M$130&lt;=($B141+$C141)),$D141/$B141,0)/IF('A.8.FATOR'!M141=0,1,'A.8.FATOR'!M141))</f>
        <v>0</v>
      </c>
      <c r="N141" s="95">
        <f>IF(AND(N$130=$B$131,$C141=$B$131),$D141,IF(AND(N$130&gt;$C141,N$130&lt;=($B141+$C141)),$D141/$B141,0)/IF('A.8.FATOR'!N141=0,1,'A.8.FATOR'!N141))</f>
        <v>0</v>
      </c>
      <c r="O141" s="95">
        <f>IF(AND(O$130=$B$131,$C141=$B$131),$D141,IF(AND(O$130&gt;$C141,O$130&lt;=($B141+$C141)),$D141/$B141,0)/IF('A.8.FATOR'!O141=0,1,'A.8.FATOR'!O141))</f>
        <v>0</v>
      </c>
      <c r="P141" s="95">
        <f>IF(AND(P$130=$B$131,$C141=$B$131),$D141,IF(AND(P$130&gt;$C141,P$130&lt;=($B141+$C141)),$D141/$B141,0)/IF('A.8.FATOR'!P141=0,1,'A.8.FATOR'!P141))</f>
        <v>0</v>
      </c>
      <c r="Q141" s="95">
        <f>IF(AND(Q$130=$B$131,$C141=$B$131),$D141,IF(AND(Q$130&gt;$C141,Q$130&lt;=($B141+$C141)),$D141/$B141,0)/IF('A.8.FATOR'!Q141=0,1,'A.8.FATOR'!Q141))</f>
        <v>0</v>
      </c>
      <c r="R141" s="95">
        <f>IF(AND(R$130=$B$131,$C141=$B$131),$D141,IF(AND(R$130&gt;$C141,R$130&lt;=($B141+$C141)),$D141/$B141,0)/IF('A.8.FATOR'!R141=0,1,'A.8.FATOR'!R141))</f>
        <v>0</v>
      </c>
      <c r="S141" s="95">
        <f>IF(AND(S$130=$B$131,$C141=$B$131),$D141,IF(AND(S$130&gt;$C141,S$130&lt;=($B141+$C141)),$D141/$B141,0)/IF('A.8.FATOR'!S141=0,1,'A.8.FATOR'!S141))</f>
        <v>0</v>
      </c>
      <c r="T141" s="95">
        <f>IF(AND(T$130=$B$131,$C141=$B$131),$D141,IF(AND(T$130&gt;$C141,T$130&lt;=($B141+$C141)),$D141/$B141,0)/IF('A.8.FATOR'!T141=0,1,'A.8.FATOR'!T141))</f>
        <v>0</v>
      </c>
      <c r="U141" s="95">
        <f>IF(AND(U$130=$B$131,$C141=$B$131),$D141,IF(AND(U$130&gt;$C141,U$130&lt;=($B141+$C141)),$D141/$B141,0)/IF('A.8.FATOR'!U141=0,1,'A.8.FATOR'!U141))</f>
        <v>0</v>
      </c>
      <c r="V141" s="95">
        <f>IF(AND(V$130=$B$131,$C141=$B$131),$D141,IF(AND(V$130&gt;$C141,V$130&lt;=($B141+$C141)),$D141/$B141,0)/IF('A.8.FATOR'!V141=0,1,'A.8.FATOR'!V141))</f>
        <v>0</v>
      </c>
      <c r="W141" s="95">
        <f>IF(AND(W$130=$B$131,$C141=$B$131),$D141,IF(AND(W$130&gt;$C141,W$130&lt;=($B141+$C141)),$D141/$B141,0)/IF('A.8.FATOR'!W141=0,1,'A.8.FATOR'!W141))</f>
        <v>0</v>
      </c>
      <c r="X141" s="95">
        <f>IF(AND(X$130=$B$131,$C141=$B$131),$D141,IF(AND(X$130&gt;$C141,X$130&lt;=($B141+$C141)),$D141/$B141,0)/IF('A.8.FATOR'!X141=0,1,'A.8.FATOR'!X141))</f>
        <v>0</v>
      </c>
      <c r="Y141" s="84"/>
      <c r="Z141" s="82"/>
    </row>
    <row r="142" spans="2:26" x14ac:dyDescent="0.2">
      <c r="B142" s="499">
        <f t="shared" si="31"/>
        <v>9</v>
      </c>
      <c r="C142" s="113">
        <f t="shared" si="32"/>
        <v>11</v>
      </c>
      <c r="D142" s="96">
        <f t="shared" si="30"/>
        <v>0</v>
      </c>
      <c r="E142" s="95">
        <f>IF(AND(E$130=$B$131,$C142=$B$131),$D142,IF(AND(E$130&gt;$C142,E$130&lt;=($B142+$C142)),$D142/$B142,0)/IF('A.8.FATOR'!E142=0,1,'A.8.FATOR'!E142))</f>
        <v>0</v>
      </c>
      <c r="F142" s="95">
        <f>IF(AND(F$130=$B$131,$C142=$B$131),$D142,IF(AND(F$130&gt;$C142,F$130&lt;=($B142+$C142)),$D142/$B142,0)/IF('A.8.FATOR'!F142=0,1,'A.8.FATOR'!F142))</f>
        <v>0</v>
      </c>
      <c r="G142" s="95">
        <f>IF(AND(G$130=$B$131,$C142=$B$131),$D142,IF(AND(G$130&gt;$C142,G$130&lt;=($B142+$C142)),$D142/$B142,0)/IF('A.8.FATOR'!G142=0,1,'A.8.FATOR'!G142))</f>
        <v>0</v>
      </c>
      <c r="H142" s="95">
        <f>IF(AND(H$130=$B$131,$C142=$B$131),$D142,IF(AND(H$130&gt;$C142,H$130&lt;=($B142+$C142)),$D142/$B142,0)/IF('A.8.FATOR'!H142=0,1,'A.8.FATOR'!H142))</f>
        <v>0</v>
      </c>
      <c r="I142" s="95">
        <f>IF(AND(I$130=$B$131,$C142=$B$131),$D142,IF(AND(I$130&gt;$C142,I$130&lt;=($B142+$C142)),$D142/$B142,0)/IF('A.8.FATOR'!I142=0,1,'A.8.FATOR'!I142))</f>
        <v>0</v>
      </c>
      <c r="J142" s="95">
        <f>IF(AND(J$130=$B$131,$C142=$B$131),$D142,IF(AND(J$130&gt;$C142,J$130&lt;=($B142+$C142)),$D142/$B142,0)/IF('A.8.FATOR'!J142=0,1,'A.8.FATOR'!J142))</f>
        <v>0</v>
      </c>
      <c r="K142" s="95">
        <f>IF(AND(K$130=$B$131,$C142=$B$131),$D142,IF(AND(K$130&gt;$C142,K$130&lt;=($B142+$C142)),$D142/$B142,0)/IF('A.8.FATOR'!K142=0,1,'A.8.FATOR'!K142))</f>
        <v>0</v>
      </c>
      <c r="L142" s="95">
        <f>IF(AND(L$130=$B$131,$C142=$B$131),$D142,IF(AND(L$130&gt;$C142,L$130&lt;=($B142+$C142)),$D142/$B142,0)/IF('A.8.FATOR'!L142=0,1,'A.8.FATOR'!L142))</f>
        <v>0</v>
      </c>
      <c r="M142" s="95">
        <f>IF(AND(M$130=$B$131,$C142=$B$131),$D142,IF(AND(M$130&gt;$C142,M$130&lt;=($B142+$C142)),$D142/$B142,0)/IF('A.8.FATOR'!M142=0,1,'A.8.FATOR'!M142))</f>
        <v>0</v>
      </c>
      <c r="N142" s="95">
        <f>IF(AND(N$130=$B$131,$C142=$B$131),$D142,IF(AND(N$130&gt;$C142,N$130&lt;=($B142+$C142)),$D142/$B142,0)/IF('A.8.FATOR'!N142=0,1,'A.8.FATOR'!N142))</f>
        <v>0</v>
      </c>
      <c r="O142" s="95">
        <f>IF(AND(O$130=$B$131,$C142=$B$131),$D142,IF(AND(O$130&gt;$C142,O$130&lt;=($B142+$C142)),$D142/$B142,0)/IF('A.8.FATOR'!O142=0,1,'A.8.FATOR'!O142))</f>
        <v>0</v>
      </c>
      <c r="P142" s="95">
        <f>IF(AND(P$130=$B$131,$C142=$B$131),$D142,IF(AND(P$130&gt;$C142,P$130&lt;=($B142+$C142)),$D142/$B142,0)/IF('A.8.FATOR'!P142=0,1,'A.8.FATOR'!P142))</f>
        <v>0</v>
      </c>
      <c r="Q142" s="95">
        <f>IF(AND(Q$130=$B$131,$C142=$B$131),$D142,IF(AND(Q$130&gt;$C142,Q$130&lt;=($B142+$C142)),$D142/$B142,0)/IF('A.8.FATOR'!Q142=0,1,'A.8.FATOR'!Q142))</f>
        <v>0</v>
      </c>
      <c r="R142" s="95">
        <f>IF(AND(R$130=$B$131,$C142=$B$131),$D142,IF(AND(R$130&gt;$C142,R$130&lt;=($B142+$C142)),$D142/$B142,0)/IF('A.8.FATOR'!R142=0,1,'A.8.FATOR'!R142))</f>
        <v>0</v>
      </c>
      <c r="S142" s="95">
        <f>IF(AND(S$130=$B$131,$C142=$B$131),$D142,IF(AND(S$130&gt;$C142,S$130&lt;=($B142+$C142)),$D142/$B142,0)/IF('A.8.FATOR'!S142=0,1,'A.8.FATOR'!S142))</f>
        <v>0</v>
      </c>
      <c r="T142" s="95">
        <f>IF(AND(T$130=$B$131,$C142=$B$131),$D142,IF(AND(T$130&gt;$C142,T$130&lt;=($B142+$C142)),$D142/$B142,0)/IF('A.8.FATOR'!T142=0,1,'A.8.FATOR'!T142))</f>
        <v>0</v>
      </c>
      <c r="U142" s="95">
        <f>IF(AND(U$130=$B$131,$C142=$B$131),$D142,IF(AND(U$130&gt;$C142,U$130&lt;=($B142+$C142)),$D142/$B142,0)/IF('A.8.FATOR'!U142=0,1,'A.8.FATOR'!U142))</f>
        <v>0</v>
      </c>
      <c r="V142" s="95">
        <f>IF(AND(V$130=$B$131,$C142=$B$131),$D142,IF(AND(V$130&gt;$C142,V$130&lt;=($B142+$C142)),$D142/$B142,0)/IF('A.8.FATOR'!V142=0,1,'A.8.FATOR'!V142))</f>
        <v>0</v>
      </c>
      <c r="W142" s="95">
        <f>IF(AND(W$130=$B$131,$C142=$B$131),$D142,IF(AND(W$130&gt;$C142,W$130&lt;=($B142+$C142)),$D142/$B142,0)/IF('A.8.FATOR'!W142=0,1,'A.8.FATOR'!W142))</f>
        <v>0</v>
      </c>
      <c r="X142" s="95">
        <f>IF(AND(X$130=$B$131,$C142=$B$131),$D142,IF(AND(X$130&gt;$C142,X$130&lt;=($B142+$C142)),$D142/$B142,0)/IF('A.8.FATOR'!X142=0,1,'A.8.FATOR'!X142))</f>
        <v>0</v>
      </c>
      <c r="Y142" s="84"/>
      <c r="Z142" s="82"/>
    </row>
    <row r="143" spans="2:26" x14ac:dyDescent="0.2">
      <c r="B143" s="499">
        <f t="shared" si="31"/>
        <v>8</v>
      </c>
      <c r="C143" s="113">
        <f t="shared" si="32"/>
        <v>12</v>
      </c>
      <c r="D143" s="96">
        <f t="shared" si="30"/>
        <v>0</v>
      </c>
      <c r="E143" s="95">
        <f>IF(AND(E$130=$B$131,$C143=$B$131),$D143,IF(AND(E$130&gt;$C143,E$130&lt;=($B143+$C143)),$D143/$B143,0)/IF('A.8.FATOR'!E143=0,1,'A.8.FATOR'!E143))</f>
        <v>0</v>
      </c>
      <c r="F143" s="95">
        <f>IF(AND(F$130=$B$131,$C143=$B$131),$D143,IF(AND(F$130&gt;$C143,F$130&lt;=($B143+$C143)),$D143/$B143,0)/IF('A.8.FATOR'!F143=0,1,'A.8.FATOR'!F143))</f>
        <v>0</v>
      </c>
      <c r="G143" s="95">
        <f>IF(AND(G$130=$B$131,$C143=$B$131),$D143,IF(AND(G$130&gt;$C143,G$130&lt;=($B143+$C143)),$D143/$B143,0)/IF('A.8.FATOR'!G143=0,1,'A.8.FATOR'!G143))</f>
        <v>0</v>
      </c>
      <c r="H143" s="95">
        <f>IF(AND(H$130=$B$131,$C143=$B$131),$D143,IF(AND(H$130&gt;$C143,H$130&lt;=($B143+$C143)),$D143/$B143,0)/IF('A.8.FATOR'!H143=0,1,'A.8.FATOR'!H143))</f>
        <v>0</v>
      </c>
      <c r="I143" s="95">
        <f>IF(AND(I$130=$B$131,$C143=$B$131),$D143,IF(AND(I$130&gt;$C143,I$130&lt;=($B143+$C143)),$D143/$B143,0)/IF('A.8.FATOR'!I143=0,1,'A.8.FATOR'!I143))</f>
        <v>0</v>
      </c>
      <c r="J143" s="95">
        <f>IF(AND(J$130=$B$131,$C143=$B$131),$D143,IF(AND(J$130&gt;$C143,J$130&lt;=($B143+$C143)),$D143/$B143,0)/IF('A.8.FATOR'!J143=0,1,'A.8.FATOR'!J143))</f>
        <v>0</v>
      </c>
      <c r="K143" s="95">
        <f>IF(AND(K$130=$B$131,$C143=$B$131),$D143,IF(AND(K$130&gt;$C143,K$130&lt;=($B143+$C143)),$D143/$B143,0)/IF('A.8.FATOR'!K143=0,1,'A.8.FATOR'!K143))</f>
        <v>0</v>
      </c>
      <c r="L143" s="95">
        <f>IF(AND(L$130=$B$131,$C143=$B$131),$D143,IF(AND(L$130&gt;$C143,L$130&lt;=($B143+$C143)),$D143/$B143,0)/IF('A.8.FATOR'!L143=0,1,'A.8.FATOR'!L143))</f>
        <v>0</v>
      </c>
      <c r="M143" s="95">
        <f>IF(AND(M$130=$B$131,$C143=$B$131),$D143,IF(AND(M$130&gt;$C143,M$130&lt;=($B143+$C143)),$D143/$B143,0)/IF('A.8.FATOR'!M143=0,1,'A.8.FATOR'!M143))</f>
        <v>0</v>
      </c>
      <c r="N143" s="95">
        <f>IF(AND(N$130=$B$131,$C143=$B$131),$D143,IF(AND(N$130&gt;$C143,N$130&lt;=($B143+$C143)),$D143/$B143,0)/IF('A.8.FATOR'!N143=0,1,'A.8.FATOR'!N143))</f>
        <v>0</v>
      </c>
      <c r="O143" s="95">
        <f>IF(AND(O$130=$B$131,$C143=$B$131),$D143,IF(AND(O$130&gt;$C143,O$130&lt;=($B143+$C143)),$D143/$B143,0)/IF('A.8.FATOR'!O143=0,1,'A.8.FATOR'!O143))</f>
        <v>0</v>
      </c>
      <c r="P143" s="95">
        <f>IF(AND(P$130=$B$131,$C143=$B$131),$D143,IF(AND(P$130&gt;$C143,P$130&lt;=($B143+$C143)),$D143/$B143,0)/IF('A.8.FATOR'!P143=0,1,'A.8.FATOR'!P143))</f>
        <v>0</v>
      </c>
      <c r="Q143" s="95">
        <f>IF(AND(Q$130=$B$131,$C143=$B$131),$D143,IF(AND(Q$130&gt;$C143,Q$130&lt;=($B143+$C143)),$D143/$B143,0)/IF('A.8.FATOR'!Q143=0,1,'A.8.FATOR'!Q143))</f>
        <v>0</v>
      </c>
      <c r="R143" s="95">
        <f>IF(AND(R$130=$B$131,$C143=$B$131),$D143,IF(AND(R$130&gt;$C143,R$130&lt;=($B143+$C143)),$D143/$B143,0)/IF('A.8.FATOR'!R143=0,1,'A.8.FATOR'!R143))</f>
        <v>0</v>
      </c>
      <c r="S143" s="95">
        <f>IF(AND(S$130=$B$131,$C143=$B$131),$D143,IF(AND(S$130&gt;$C143,S$130&lt;=($B143+$C143)),$D143/$B143,0)/IF('A.8.FATOR'!S143=0,1,'A.8.FATOR'!S143))</f>
        <v>0</v>
      </c>
      <c r="T143" s="95">
        <f>IF(AND(T$130=$B$131,$C143=$B$131),$D143,IF(AND(T$130&gt;$C143,T$130&lt;=($B143+$C143)),$D143/$B143,0)/IF('A.8.FATOR'!T143=0,1,'A.8.FATOR'!T143))</f>
        <v>0</v>
      </c>
      <c r="U143" s="95">
        <f>IF(AND(U$130=$B$131,$C143=$B$131),$D143,IF(AND(U$130&gt;$C143,U$130&lt;=($B143+$C143)),$D143/$B143,0)/IF('A.8.FATOR'!U143=0,1,'A.8.FATOR'!U143))</f>
        <v>0</v>
      </c>
      <c r="V143" s="95">
        <f>IF(AND(V$130=$B$131,$C143=$B$131),$D143,IF(AND(V$130&gt;$C143,V$130&lt;=($B143+$C143)),$D143/$B143,0)/IF('A.8.FATOR'!V143=0,1,'A.8.FATOR'!V143))</f>
        <v>0</v>
      </c>
      <c r="W143" s="95">
        <f>IF(AND(W$130=$B$131,$C143=$B$131),$D143,IF(AND(W$130&gt;$C143,W$130&lt;=($B143+$C143)),$D143/$B143,0)/IF('A.8.FATOR'!W143=0,1,'A.8.FATOR'!W143))</f>
        <v>0</v>
      </c>
      <c r="X143" s="95">
        <f>IF(AND(X$130=$B$131,$C143=$B$131),$D143,IF(AND(X$130&gt;$C143,X$130&lt;=($B143+$C143)),$D143/$B143,0)/IF('A.8.FATOR'!X143=0,1,'A.8.FATOR'!X143))</f>
        <v>0</v>
      </c>
      <c r="Y143" s="84"/>
      <c r="Z143" s="82"/>
    </row>
    <row r="144" spans="2:26" x14ac:dyDescent="0.2">
      <c r="B144" s="499">
        <f t="shared" si="31"/>
        <v>7</v>
      </c>
      <c r="C144" s="113">
        <f t="shared" si="32"/>
        <v>13</v>
      </c>
      <c r="D144" s="96">
        <f t="shared" si="30"/>
        <v>0</v>
      </c>
      <c r="E144" s="95">
        <f>IF(AND(E$130=$B$131,$C144=$B$131),$D144,IF(AND(E$130&gt;$C144,E$130&lt;=($B144+$C144)),$D144/$B144,0)/IF('A.8.FATOR'!E144=0,1,'A.8.FATOR'!E144))</f>
        <v>0</v>
      </c>
      <c r="F144" s="95">
        <f>IF(AND(F$130=$B$131,$C144=$B$131),$D144,IF(AND(F$130&gt;$C144,F$130&lt;=($B144+$C144)),$D144/$B144,0)/IF('A.8.FATOR'!F144=0,1,'A.8.FATOR'!F144))</f>
        <v>0</v>
      </c>
      <c r="G144" s="95">
        <f>IF(AND(G$130=$B$131,$C144=$B$131),$D144,IF(AND(G$130&gt;$C144,G$130&lt;=($B144+$C144)),$D144/$B144,0)/IF('A.8.FATOR'!G144=0,1,'A.8.FATOR'!G144))</f>
        <v>0</v>
      </c>
      <c r="H144" s="95">
        <f>IF(AND(H$130=$B$131,$C144=$B$131),$D144,IF(AND(H$130&gt;$C144,H$130&lt;=($B144+$C144)),$D144/$B144,0)/IF('A.8.FATOR'!H144=0,1,'A.8.FATOR'!H144))</f>
        <v>0</v>
      </c>
      <c r="I144" s="95">
        <f>IF(AND(I$130=$B$131,$C144=$B$131),$D144,IF(AND(I$130&gt;$C144,I$130&lt;=($B144+$C144)),$D144/$B144,0)/IF('A.8.FATOR'!I144=0,1,'A.8.FATOR'!I144))</f>
        <v>0</v>
      </c>
      <c r="J144" s="95">
        <f>IF(AND(J$130=$B$131,$C144=$B$131),$D144,IF(AND(J$130&gt;$C144,J$130&lt;=($B144+$C144)),$D144/$B144,0)/IF('A.8.FATOR'!J144=0,1,'A.8.FATOR'!J144))</f>
        <v>0</v>
      </c>
      <c r="K144" s="95">
        <f>IF(AND(K$130=$B$131,$C144=$B$131),$D144,IF(AND(K$130&gt;$C144,K$130&lt;=($B144+$C144)),$D144/$B144,0)/IF('A.8.FATOR'!K144=0,1,'A.8.FATOR'!K144))</f>
        <v>0</v>
      </c>
      <c r="L144" s="95">
        <f>IF(AND(L$130=$B$131,$C144=$B$131),$D144,IF(AND(L$130&gt;$C144,L$130&lt;=($B144+$C144)),$D144/$B144,0)/IF('A.8.FATOR'!L144=0,1,'A.8.FATOR'!L144))</f>
        <v>0</v>
      </c>
      <c r="M144" s="95">
        <f>IF(AND(M$130=$B$131,$C144=$B$131),$D144,IF(AND(M$130&gt;$C144,M$130&lt;=($B144+$C144)),$D144/$B144,0)/IF('A.8.FATOR'!M144=0,1,'A.8.FATOR'!M144))</f>
        <v>0</v>
      </c>
      <c r="N144" s="95">
        <f>IF(AND(N$130=$B$131,$C144=$B$131),$D144,IF(AND(N$130&gt;$C144,N$130&lt;=($B144+$C144)),$D144/$B144,0)/IF('A.8.FATOR'!N144=0,1,'A.8.FATOR'!N144))</f>
        <v>0</v>
      </c>
      <c r="O144" s="95">
        <f>IF(AND(O$130=$B$131,$C144=$B$131),$D144,IF(AND(O$130&gt;$C144,O$130&lt;=($B144+$C144)),$D144/$B144,0)/IF('A.8.FATOR'!O144=0,1,'A.8.FATOR'!O144))</f>
        <v>0</v>
      </c>
      <c r="P144" s="95">
        <f>IF(AND(P$130=$B$131,$C144=$B$131),$D144,IF(AND(P$130&gt;$C144,P$130&lt;=($B144+$C144)),$D144/$B144,0)/IF('A.8.FATOR'!P144=0,1,'A.8.FATOR'!P144))</f>
        <v>0</v>
      </c>
      <c r="Q144" s="95">
        <f>IF(AND(Q$130=$B$131,$C144=$B$131),$D144,IF(AND(Q$130&gt;$C144,Q$130&lt;=($B144+$C144)),$D144/$B144,0)/IF('A.8.FATOR'!Q144=0,1,'A.8.FATOR'!Q144))</f>
        <v>0</v>
      </c>
      <c r="R144" s="95">
        <f>IF(AND(R$130=$B$131,$C144=$B$131),$D144,IF(AND(R$130&gt;$C144,R$130&lt;=($B144+$C144)),$D144/$B144,0)/IF('A.8.FATOR'!R144=0,1,'A.8.FATOR'!R144))</f>
        <v>0</v>
      </c>
      <c r="S144" s="95">
        <f>IF(AND(S$130=$B$131,$C144=$B$131),$D144,IF(AND(S$130&gt;$C144,S$130&lt;=($B144+$C144)),$D144/$B144,0)/IF('A.8.FATOR'!S144=0,1,'A.8.FATOR'!S144))</f>
        <v>0</v>
      </c>
      <c r="T144" s="95">
        <f>IF(AND(T$130=$B$131,$C144=$B$131),$D144,IF(AND(T$130&gt;$C144,T$130&lt;=($B144+$C144)),$D144/$B144,0)/IF('A.8.FATOR'!T144=0,1,'A.8.FATOR'!T144))</f>
        <v>0</v>
      </c>
      <c r="U144" s="95">
        <f>IF(AND(U$130=$B$131,$C144=$B$131),$D144,IF(AND(U$130&gt;$C144,U$130&lt;=($B144+$C144)),$D144/$B144,0)/IF('A.8.FATOR'!U144=0,1,'A.8.FATOR'!U144))</f>
        <v>0</v>
      </c>
      <c r="V144" s="95">
        <f>IF(AND(V$130=$B$131,$C144=$B$131),$D144,IF(AND(V$130&gt;$C144,V$130&lt;=($B144+$C144)),$D144/$B144,0)/IF('A.8.FATOR'!V144=0,1,'A.8.FATOR'!V144))</f>
        <v>0</v>
      </c>
      <c r="W144" s="95">
        <f>IF(AND(W$130=$B$131,$C144=$B$131),$D144,IF(AND(W$130&gt;$C144,W$130&lt;=($B144+$C144)),$D144/$B144,0)/IF('A.8.FATOR'!W144=0,1,'A.8.FATOR'!W144))</f>
        <v>0</v>
      </c>
      <c r="X144" s="95">
        <f>IF(AND(X$130=$B$131,$C144=$B$131),$D144,IF(AND(X$130&gt;$C144,X$130&lt;=($B144+$C144)),$D144/$B144,0)/IF('A.8.FATOR'!X144=0,1,'A.8.FATOR'!X144))</f>
        <v>0</v>
      </c>
      <c r="Y144" s="84"/>
      <c r="Z144" s="82"/>
    </row>
    <row r="145" spans="2:26" x14ac:dyDescent="0.2">
      <c r="B145" s="499">
        <f t="shared" si="31"/>
        <v>6</v>
      </c>
      <c r="C145" s="113">
        <f t="shared" si="32"/>
        <v>14</v>
      </c>
      <c r="D145" s="96">
        <f t="shared" si="30"/>
        <v>0</v>
      </c>
      <c r="E145" s="95">
        <f>IF(AND(E$130=$B$131,$C145=$B$131),$D145,IF(AND(E$130&gt;$C145,E$130&lt;=($B145+$C145)),$D145/$B145,0)/IF('A.8.FATOR'!E145=0,1,'A.8.FATOR'!E145))</f>
        <v>0</v>
      </c>
      <c r="F145" s="95">
        <f>IF(AND(F$130=$B$131,$C145=$B$131),$D145,IF(AND(F$130&gt;$C145,F$130&lt;=($B145+$C145)),$D145/$B145,0)/IF('A.8.FATOR'!F145=0,1,'A.8.FATOR'!F145))</f>
        <v>0</v>
      </c>
      <c r="G145" s="95">
        <f>IF(AND(G$130=$B$131,$C145=$B$131),$D145,IF(AND(G$130&gt;$C145,G$130&lt;=($B145+$C145)),$D145/$B145,0)/IF('A.8.FATOR'!G145=0,1,'A.8.FATOR'!G145))</f>
        <v>0</v>
      </c>
      <c r="H145" s="95">
        <f>IF(AND(H$130=$B$131,$C145=$B$131),$D145,IF(AND(H$130&gt;$C145,H$130&lt;=($B145+$C145)),$D145/$B145,0)/IF('A.8.FATOR'!H145=0,1,'A.8.FATOR'!H145))</f>
        <v>0</v>
      </c>
      <c r="I145" s="95">
        <f>IF(AND(I$130=$B$131,$C145=$B$131),$D145,IF(AND(I$130&gt;$C145,I$130&lt;=($B145+$C145)),$D145/$B145,0)/IF('A.8.FATOR'!I145=0,1,'A.8.FATOR'!I145))</f>
        <v>0</v>
      </c>
      <c r="J145" s="95">
        <f>IF(AND(J$130=$B$131,$C145=$B$131),$D145,IF(AND(J$130&gt;$C145,J$130&lt;=($B145+$C145)),$D145/$B145,0)/IF('A.8.FATOR'!J145=0,1,'A.8.FATOR'!J145))</f>
        <v>0</v>
      </c>
      <c r="K145" s="95">
        <f>IF(AND(K$130=$B$131,$C145=$B$131),$D145,IF(AND(K$130&gt;$C145,K$130&lt;=($B145+$C145)),$D145/$B145,0)/IF('A.8.FATOR'!K145=0,1,'A.8.FATOR'!K145))</f>
        <v>0</v>
      </c>
      <c r="L145" s="95">
        <f>IF(AND(L$130=$B$131,$C145=$B$131),$D145,IF(AND(L$130&gt;$C145,L$130&lt;=($B145+$C145)),$D145/$B145,0)/IF('A.8.FATOR'!L145=0,1,'A.8.FATOR'!L145))</f>
        <v>0</v>
      </c>
      <c r="M145" s="95">
        <f>IF(AND(M$130=$B$131,$C145=$B$131),$D145,IF(AND(M$130&gt;$C145,M$130&lt;=($B145+$C145)),$D145/$B145,0)/IF('A.8.FATOR'!M145=0,1,'A.8.FATOR'!M145))</f>
        <v>0</v>
      </c>
      <c r="N145" s="95">
        <f>IF(AND(N$130=$B$131,$C145=$B$131),$D145,IF(AND(N$130&gt;$C145,N$130&lt;=($B145+$C145)),$D145/$B145,0)/IF('A.8.FATOR'!N145=0,1,'A.8.FATOR'!N145))</f>
        <v>0</v>
      </c>
      <c r="O145" s="95">
        <f>IF(AND(O$130=$B$131,$C145=$B$131),$D145,IF(AND(O$130&gt;$C145,O$130&lt;=($B145+$C145)),$D145/$B145,0)/IF('A.8.FATOR'!O145=0,1,'A.8.FATOR'!O145))</f>
        <v>0</v>
      </c>
      <c r="P145" s="95">
        <f>IF(AND(P$130=$B$131,$C145=$B$131),$D145,IF(AND(P$130&gt;$C145,P$130&lt;=($B145+$C145)),$D145/$B145,0)/IF('A.8.FATOR'!P145=0,1,'A.8.FATOR'!P145))</f>
        <v>0</v>
      </c>
      <c r="Q145" s="95">
        <f>IF(AND(Q$130=$B$131,$C145=$B$131),$D145,IF(AND(Q$130&gt;$C145,Q$130&lt;=($B145+$C145)),$D145/$B145,0)/IF('A.8.FATOR'!Q145=0,1,'A.8.FATOR'!Q145))</f>
        <v>0</v>
      </c>
      <c r="R145" s="95">
        <f>IF(AND(R$130=$B$131,$C145=$B$131),$D145,IF(AND(R$130&gt;$C145,R$130&lt;=($B145+$C145)),$D145/$B145,0)/IF('A.8.FATOR'!R145=0,1,'A.8.FATOR'!R145))</f>
        <v>0</v>
      </c>
      <c r="S145" s="95">
        <f>IF(AND(S$130=$B$131,$C145=$B$131),$D145,IF(AND(S$130&gt;$C145,S$130&lt;=($B145+$C145)),$D145/$B145,0)/IF('A.8.FATOR'!S145=0,1,'A.8.FATOR'!S145))</f>
        <v>0</v>
      </c>
      <c r="T145" s="95">
        <f>IF(AND(T$130=$B$131,$C145=$B$131),$D145,IF(AND(T$130&gt;$C145,T$130&lt;=($B145+$C145)),$D145/$B145,0)/IF('A.8.FATOR'!T145=0,1,'A.8.FATOR'!T145))</f>
        <v>0</v>
      </c>
      <c r="U145" s="95">
        <f>IF(AND(U$130=$B$131,$C145=$B$131),$D145,IF(AND(U$130&gt;$C145,U$130&lt;=($B145+$C145)),$D145/$B145,0)/IF('A.8.FATOR'!U145=0,1,'A.8.FATOR'!U145))</f>
        <v>0</v>
      </c>
      <c r="V145" s="95">
        <f>IF(AND(V$130=$B$131,$C145=$B$131),$D145,IF(AND(V$130&gt;$C145,V$130&lt;=($B145+$C145)),$D145/$B145,0)/IF('A.8.FATOR'!V145=0,1,'A.8.FATOR'!V145))</f>
        <v>0</v>
      </c>
      <c r="W145" s="95">
        <f>IF(AND(W$130=$B$131,$C145=$B$131),$D145,IF(AND(W$130&gt;$C145,W$130&lt;=($B145+$C145)),$D145/$B145,0)/IF('A.8.FATOR'!W145=0,1,'A.8.FATOR'!W145))</f>
        <v>0</v>
      </c>
      <c r="X145" s="95">
        <f>IF(AND(X$130=$B$131,$C145=$B$131),$D145,IF(AND(X$130&gt;$C145,X$130&lt;=($B145+$C145)),$D145/$B145,0)/IF('A.8.FATOR'!X145=0,1,'A.8.FATOR'!X145))</f>
        <v>0</v>
      </c>
      <c r="Y145" s="84"/>
      <c r="Z145" s="82"/>
    </row>
    <row r="146" spans="2:26" x14ac:dyDescent="0.2">
      <c r="B146" s="499">
        <f t="shared" si="31"/>
        <v>5</v>
      </c>
      <c r="C146" s="113">
        <f t="shared" si="32"/>
        <v>15</v>
      </c>
      <c r="D146" s="96">
        <f t="shared" si="30"/>
        <v>0</v>
      </c>
      <c r="E146" s="95">
        <f>IF(AND(E$130=$B$131,$C146=$B$131),$D146,IF(AND(E$130&gt;$C146,E$130&lt;=($B146+$C146)),$D146/$B146,0)/IF('A.8.FATOR'!E146=0,1,'A.8.FATOR'!E146))</f>
        <v>0</v>
      </c>
      <c r="F146" s="95">
        <f>IF(AND(F$130=$B$131,$C146=$B$131),$D146,IF(AND(F$130&gt;$C146,F$130&lt;=($B146+$C146)),$D146/$B146,0)/IF('A.8.FATOR'!F146=0,1,'A.8.FATOR'!F146))</f>
        <v>0</v>
      </c>
      <c r="G146" s="95">
        <f>IF(AND(G$130=$B$131,$C146=$B$131),$D146,IF(AND(G$130&gt;$C146,G$130&lt;=($B146+$C146)),$D146/$B146,0)/IF('A.8.FATOR'!G146=0,1,'A.8.FATOR'!G146))</f>
        <v>0</v>
      </c>
      <c r="H146" s="95">
        <f>IF(AND(H$130=$B$131,$C146=$B$131),$D146,IF(AND(H$130&gt;$C146,H$130&lt;=($B146+$C146)),$D146/$B146,0)/IF('A.8.FATOR'!H146=0,1,'A.8.FATOR'!H146))</f>
        <v>0</v>
      </c>
      <c r="I146" s="95">
        <f>IF(AND(I$130=$B$131,$C146=$B$131),$D146,IF(AND(I$130&gt;$C146,I$130&lt;=($B146+$C146)),$D146/$B146,0)/IF('A.8.FATOR'!I146=0,1,'A.8.FATOR'!I146))</f>
        <v>0</v>
      </c>
      <c r="J146" s="95">
        <f>IF(AND(J$130=$B$131,$C146=$B$131),$D146,IF(AND(J$130&gt;$C146,J$130&lt;=($B146+$C146)),$D146/$B146,0)/IF('A.8.FATOR'!J146=0,1,'A.8.FATOR'!J146))</f>
        <v>0</v>
      </c>
      <c r="K146" s="95">
        <f>IF(AND(K$130=$B$131,$C146=$B$131),$D146,IF(AND(K$130&gt;$C146,K$130&lt;=($B146+$C146)),$D146/$B146,0)/IF('A.8.FATOR'!K146=0,1,'A.8.FATOR'!K146))</f>
        <v>0</v>
      </c>
      <c r="L146" s="95">
        <f>IF(AND(L$130=$B$131,$C146=$B$131),$D146,IF(AND(L$130&gt;$C146,L$130&lt;=($B146+$C146)),$D146/$B146,0)/IF('A.8.FATOR'!L146=0,1,'A.8.FATOR'!L146))</f>
        <v>0</v>
      </c>
      <c r="M146" s="95">
        <f>IF(AND(M$130=$B$131,$C146=$B$131),$D146,IF(AND(M$130&gt;$C146,M$130&lt;=($B146+$C146)),$D146/$B146,0)/IF('A.8.FATOR'!M146=0,1,'A.8.FATOR'!M146))</f>
        <v>0</v>
      </c>
      <c r="N146" s="95">
        <f>IF(AND(N$130=$B$131,$C146=$B$131),$D146,IF(AND(N$130&gt;$C146,N$130&lt;=($B146+$C146)),$D146/$B146,0)/IF('A.8.FATOR'!N146=0,1,'A.8.FATOR'!N146))</f>
        <v>0</v>
      </c>
      <c r="O146" s="95">
        <f>IF(AND(O$130=$B$131,$C146=$B$131),$D146,IF(AND(O$130&gt;$C146,O$130&lt;=($B146+$C146)),$D146/$B146,0)/IF('A.8.FATOR'!O146=0,1,'A.8.FATOR'!O146))</f>
        <v>0</v>
      </c>
      <c r="P146" s="95">
        <f>IF(AND(P$130=$B$131,$C146=$B$131),$D146,IF(AND(P$130&gt;$C146,P$130&lt;=($B146+$C146)),$D146/$B146,0)/IF('A.8.FATOR'!P146=0,1,'A.8.FATOR'!P146))</f>
        <v>0</v>
      </c>
      <c r="Q146" s="95">
        <f>IF(AND(Q$130=$B$131,$C146=$B$131),$D146,IF(AND(Q$130&gt;$C146,Q$130&lt;=($B146+$C146)),$D146/$B146,0)/IF('A.8.FATOR'!Q146=0,1,'A.8.FATOR'!Q146))</f>
        <v>0</v>
      </c>
      <c r="R146" s="95">
        <f>IF(AND(R$130=$B$131,$C146=$B$131),$D146,IF(AND(R$130&gt;$C146,R$130&lt;=($B146+$C146)),$D146/$B146,0)/IF('A.8.FATOR'!R146=0,1,'A.8.FATOR'!R146))</f>
        <v>0</v>
      </c>
      <c r="S146" s="95">
        <f>IF(AND(S$130=$B$131,$C146=$B$131),$D146,IF(AND(S$130&gt;$C146,S$130&lt;=($B146+$C146)),$D146/$B146,0)/IF('A.8.FATOR'!S146=0,1,'A.8.FATOR'!S146))</f>
        <v>0</v>
      </c>
      <c r="T146" s="95">
        <f>IF(AND(T$130=$B$131,$C146=$B$131),$D146,IF(AND(T$130&gt;$C146,T$130&lt;=($B146+$C146)),$D146/$B146,0)/IF('A.8.FATOR'!T146=0,1,'A.8.FATOR'!T146))</f>
        <v>0</v>
      </c>
      <c r="U146" s="95">
        <f>IF(AND(U$130=$B$131,$C146=$B$131),$D146,IF(AND(U$130&gt;$C146,U$130&lt;=($B146+$C146)),$D146/$B146,0)/IF('A.8.FATOR'!U146=0,1,'A.8.FATOR'!U146))</f>
        <v>0</v>
      </c>
      <c r="V146" s="95">
        <f>IF(AND(V$130=$B$131,$C146=$B$131),$D146,IF(AND(V$130&gt;$C146,V$130&lt;=($B146+$C146)),$D146/$B146,0)/IF('A.8.FATOR'!V146=0,1,'A.8.FATOR'!V146))</f>
        <v>0</v>
      </c>
      <c r="W146" s="95">
        <f>IF(AND(W$130=$B$131,$C146=$B$131),$D146,IF(AND(W$130&gt;$C146,W$130&lt;=($B146+$C146)),$D146/$B146,0)/IF('A.8.FATOR'!W146=0,1,'A.8.FATOR'!W146))</f>
        <v>0</v>
      </c>
      <c r="X146" s="95">
        <f>IF(AND(X$130=$B$131,$C146=$B$131),$D146,IF(AND(X$130&gt;$C146,X$130&lt;=($B146+$C146)),$D146/$B146,0)/IF('A.8.FATOR'!X146=0,1,'A.8.FATOR'!X146))</f>
        <v>0</v>
      </c>
      <c r="Y146" s="84"/>
      <c r="Z146" s="82"/>
    </row>
    <row r="147" spans="2:26" x14ac:dyDescent="0.2">
      <c r="B147" s="499">
        <f t="shared" si="31"/>
        <v>4</v>
      </c>
      <c r="C147" s="113">
        <f t="shared" si="32"/>
        <v>16</v>
      </c>
      <c r="D147" s="96">
        <f t="shared" si="30"/>
        <v>0</v>
      </c>
      <c r="E147" s="95">
        <f>IF(AND(E$130=$B$131,$C147=$B$131),$D147,IF(AND(E$130&gt;$C147,E$130&lt;=($B147+$C147)),$D147/$B147,0)/IF('A.8.FATOR'!E147=0,1,'A.8.FATOR'!E147))</f>
        <v>0</v>
      </c>
      <c r="F147" s="95">
        <f>IF(AND(F$130=$B$131,$C147=$B$131),$D147,IF(AND(F$130&gt;$C147,F$130&lt;=($B147+$C147)),$D147/$B147,0)/IF('A.8.FATOR'!F147=0,1,'A.8.FATOR'!F147))</f>
        <v>0</v>
      </c>
      <c r="G147" s="95">
        <f>IF(AND(G$130=$B$131,$C147=$B$131),$D147,IF(AND(G$130&gt;$C147,G$130&lt;=($B147+$C147)),$D147/$B147,0)/IF('A.8.FATOR'!G147=0,1,'A.8.FATOR'!G147))</f>
        <v>0</v>
      </c>
      <c r="H147" s="95">
        <f>IF(AND(H$130=$B$131,$C147=$B$131),$D147,IF(AND(H$130&gt;$C147,H$130&lt;=($B147+$C147)),$D147/$B147,0)/IF('A.8.FATOR'!H147=0,1,'A.8.FATOR'!H147))</f>
        <v>0</v>
      </c>
      <c r="I147" s="95">
        <f>IF(AND(I$130=$B$131,$C147=$B$131),$D147,IF(AND(I$130&gt;$C147,I$130&lt;=($B147+$C147)),$D147/$B147,0)/IF('A.8.FATOR'!I147=0,1,'A.8.FATOR'!I147))</f>
        <v>0</v>
      </c>
      <c r="J147" s="95">
        <f>IF(AND(J$130=$B$131,$C147=$B$131),$D147,IF(AND(J$130&gt;$C147,J$130&lt;=($B147+$C147)),$D147/$B147,0)/IF('A.8.FATOR'!J147=0,1,'A.8.FATOR'!J147))</f>
        <v>0</v>
      </c>
      <c r="K147" s="95">
        <f>IF(AND(K$130=$B$131,$C147=$B$131),$D147,IF(AND(K$130&gt;$C147,K$130&lt;=($B147+$C147)),$D147/$B147,0)/IF('A.8.FATOR'!K147=0,1,'A.8.FATOR'!K147))</f>
        <v>0</v>
      </c>
      <c r="L147" s="95">
        <f>IF(AND(L$130=$B$131,$C147=$B$131),$D147,IF(AND(L$130&gt;$C147,L$130&lt;=($B147+$C147)),$D147/$B147,0)/IF('A.8.FATOR'!L147=0,1,'A.8.FATOR'!L147))</f>
        <v>0</v>
      </c>
      <c r="M147" s="95">
        <f>IF(AND(M$130=$B$131,$C147=$B$131),$D147,IF(AND(M$130&gt;$C147,M$130&lt;=($B147+$C147)),$D147/$B147,0)/IF('A.8.FATOR'!M147=0,1,'A.8.FATOR'!M147))</f>
        <v>0</v>
      </c>
      <c r="N147" s="95">
        <f>IF(AND(N$130=$B$131,$C147=$B$131),$D147,IF(AND(N$130&gt;$C147,N$130&lt;=($B147+$C147)),$D147/$B147,0)/IF('A.8.FATOR'!N147=0,1,'A.8.FATOR'!N147))</f>
        <v>0</v>
      </c>
      <c r="O147" s="95">
        <f>IF(AND(O$130=$B$131,$C147=$B$131),$D147,IF(AND(O$130&gt;$C147,O$130&lt;=($B147+$C147)),$D147/$B147,0)/IF('A.8.FATOR'!O147=0,1,'A.8.FATOR'!O147))</f>
        <v>0</v>
      </c>
      <c r="P147" s="95">
        <f>IF(AND(P$130=$B$131,$C147=$B$131),$D147,IF(AND(P$130&gt;$C147,P$130&lt;=($B147+$C147)),$D147/$B147,0)/IF('A.8.FATOR'!P147=0,1,'A.8.FATOR'!P147))</f>
        <v>0</v>
      </c>
      <c r="Q147" s="95">
        <f>IF(AND(Q$130=$B$131,$C147=$B$131),$D147,IF(AND(Q$130&gt;$C147,Q$130&lt;=($B147+$C147)),$D147/$B147,0)/IF('A.8.FATOR'!Q147=0,1,'A.8.FATOR'!Q147))</f>
        <v>0</v>
      </c>
      <c r="R147" s="95">
        <f>IF(AND(R$130=$B$131,$C147=$B$131),$D147,IF(AND(R$130&gt;$C147,R$130&lt;=($B147+$C147)),$D147/$B147,0)/IF('A.8.FATOR'!R147=0,1,'A.8.FATOR'!R147))</f>
        <v>0</v>
      </c>
      <c r="S147" s="95">
        <f>IF(AND(S$130=$B$131,$C147=$B$131),$D147,IF(AND(S$130&gt;$C147,S$130&lt;=($B147+$C147)),$D147/$B147,0)/IF('A.8.FATOR'!S147=0,1,'A.8.FATOR'!S147))</f>
        <v>0</v>
      </c>
      <c r="T147" s="95">
        <f>IF(AND(T$130=$B$131,$C147=$B$131),$D147,IF(AND(T$130&gt;$C147,T$130&lt;=($B147+$C147)),$D147/$B147,0)/IF('A.8.FATOR'!T147=0,1,'A.8.FATOR'!T147))</f>
        <v>0</v>
      </c>
      <c r="U147" s="95">
        <f>IF(AND(U$130=$B$131,$C147=$B$131),$D147,IF(AND(U$130&gt;$C147,U$130&lt;=($B147+$C147)),$D147/$B147,0)/IF('A.8.FATOR'!U147=0,1,'A.8.FATOR'!U147))</f>
        <v>0</v>
      </c>
      <c r="V147" s="95">
        <f>IF(AND(V$130=$B$131,$C147=$B$131),$D147,IF(AND(V$130&gt;$C147,V$130&lt;=($B147+$C147)),$D147/$B147,0)/IF('A.8.FATOR'!V147=0,1,'A.8.FATOR'!V147))</f>
        <v>0</v>
      </c>
      <c r="W147" s="95">
        <f>IF(AND(W$130=$B$131,$C147=$B$131),$D147,IF(AND(W$130&gt;$C147,W$130&lt;=($B147+$C147)),$D147/$B147,0)/IF('A.8.FATOR'!W147=0,1,'A.8.FATOR'!W147))</f>
        <v>0</v>
      </c>
      <c r="X147" s="95">
        <f>IF(AND(X$130=$B$131,$C147=$B$131),$D147,IF(AND(X$130&gt;$C147,X$130&lt;=($B147+$C147)),$D147/$B147,0)/IF('A.8.FATOR'!X147=0,1,'A.8.FATOR'!X147))</f>
        <v>0</v>
      </c>
      <c r="Y147" s="84"/>
      <c r="Z147" s="82"/>
    </row>
    <row r="148" spans="2:26" x14ac:dyDescent="0.2">
      <c r="B148" s="499">
        <f t="shared" si="31"/>
        <v>3</v>
      </c>
      <c r="C148" s="113">
        <f t="shared" si="32"/>
        <v>17</v>
      </c>
      <c r="D148" s="96">
        <f t="shared" si="30"/>
        <v>0</v>
      </c>
      <c r="E148" s="95">
        <f>IF(AND(E$130=$B$131,$C148=$B$131),$D148,IF(AND(E$130&gt;$C148,E$130&lt;=($B148+$C148)),$D148/$B148,0)/IF('A.8.FATOR'!E148=0,1,'A.8.FATOR'!E148))</f>
        <v>0</v>
      </c>
      <c r="F148" s="95">
        <f>IF(AND(F$130=$B$131,$C148=$B$131),$D148,IF(AND(F$130&gt;$C148,F$130&lt;=($B148+$C148)),$D148/$B148,0)/IF('A.8.FATOR'!F148=0,1,'A.8.FATOR'!F148))</f>
        <v>0</v>
      </c>
      <c r="G148" s="95">
        <f>IF(AND(G$130=$B$131,$C148=$B$131),$D148,IF(AND(G$130&gt;$C148,G$130&lt;=($B148+$C148)),$D148/$B148,0)/IF('A.8.FATOR'!G148=0,1,'A.8.FATOR'!G148))</f>
        <v>0</v>
      </c>
      <c r="H148" s="95">
        <f>IF(AND(H$130=$B$131,$C148=$B$131),$D148,IF(AND(H$130&gt;$C148,H$130&lt;=($B148+$C148)),$D148/$B148,0)/IF('A.8.FATOR'!H148=0,1,'A.8.FATOR'!H148))</f>
        <v>0</v>
      </c>
      <c r="I148" s="95">
        <f>IF(AND(I$130=$B$131,$C148=$B$131),$D148,IF(AND(I$130&gt;$C148,I$130&lt;=($B148+$C148)),$D148/$B148,0)/IF('A.8.FATOR'!I148=0,1,'A.8.FATOR'!I148))</f>
        <v>0</v>
      </c>
      <c r="J148" s="95">
        <f>IF(AND(J$130=$B$131,$C148=$B$131),$D148,IF(AND(J$130&gt;$C148,J$130&lt;=($B148+$C148)),$D148/$B148,0)/IF('A.8.FATOR'!J148=0,1,'A.8.FATOR'!J148))</f>
        <v>0</v>
      </c>
      <c r="K148" s="95">
        <f>IF(AND(K$130=$B$131,$C148=$B$131),$D148,IF(AND(K$130&gt;$C148,K$130&lt;=($B148+$C148)),$D148/$B148,0)/IF('A.8.FATOR'!K148=0,1,'A.8.FATOR'!K148))</f>
        <v>0</v>
      </c>
      <c r="L148" s="95">
        <f>IF(AND(L$130=$B$131,$C148=$B$131),$D148,IF(AND(L$130&gt;$C148,L$130&lt;=($B148+$C148)),$D148/$B148,0)/IF('A.8.FATOR'!L148=0,1,'A.8.FATOR'!L148))</f>
        <v>0</v>
      </c>
      <c r="M148" s="95">
        <f>IF(AND(M$130=$B$131,$C148=$B$131),$D148,IF(AND(M$130&gt;$C148,M$130&lt;=($B148+$C148)),$D148/$B148,0)/IF('A.8.FATOR'!M148=0,1,'A.8.FATOR'!M148))</f>
        <v>0</v>
      </c>
      <c r="N148" s="95">
        <f>IF(AND(N$130=$B$131,$C148=$B$131),$D148,IF(AND(N$130&gt;$C148,N$130&lt;=($B148+$C148)),$D148/$B148,0)/IF('A.8.FATOR'!N148=0,1,'A.8.FATOR'!N148))</f>
        <v>0</v>
      </c>
      <c r="O148" s="95">
        <f>IF(AND(O$130=$B$131,$C148=$B$131),$D148,IF(AND(O$130&gt;$C148,O$130&lt;=($B148+$C148)),$D148/$B148,0)/IF('A.8.FATOR'!O148=0,1,'A.8.FATOR'!O148))</f>
        <v>0</v>
      </c>
      <c r="P148" s="95">
        <f>IF(AND(P$130=$B$131,$C148=$B$131),$D148,IF(AND(P$130&gt;$C148,P$130&lt;=($B148+$C148)),$D148/$B148,0)/IF('A.8.FATOR'!P148=0,1,'A.8.FATOR'!P148))</f>
        <v>0</v>
      </c>
      <c r="Q148" s="95">
        <f>IF(AND(Q$130=$B$131,$C148=$B$131),$D148,IF(AND(Q$130&gt;$C148,Q$130&lt;=($B148+$C148)),$D148/$B148,0)/IF('A.8.FATOR'!Q148=0,1,'A.8.FATOR'!Q148))</f>
        <v>0</v>
      </c>
      <c r="R148" s="95">
        <f>IF(AND(R$130=$B$131,$C148=$B$131),$D148,IF(AND(R$130&gt;$C148,R$130&lt;=($B148+$C148)),$D148/$B148,0)/IF('A.8.FATOR'!R148=0,1,'A.8.FATOR'!R148))</f>
        <v>0</v>
      </c>
      <c r="S148" s="95">
        <f>IF(AND(S$130=$B$131,$C148=$B$131),$D148,IF(AND(S$130&gt;$C148,S$130&lt;=($B148+$C148)),$D148/$B148,0)/IF('A.8.FATOR'!S148=0,1,'A.8.FATOR'!S148))</f>
        <v>0</v>
      </c>
      <c r="T148" s="95">
        <f>IF(AND(T$130=$B$131,$C148=$B$131),$D148,IF(AND(T$130&gt;$C148,T$130&lt;=($B148+$C148)),$D148/$B148,0)/IF('A.8.FATOR'!T148=0,1,'A.8.FATOR'!T148))</f>
        <v>0</v>
      </c>
      <c r="U148" s="95">
        <f>IF(AND(U$130=$B$131,$C148=$B$131),$D148,IF(AND(U$130&gt;$C148,U$130&lt;=($B148+$C148)),$D148/$B148,0)/IF('A.8.FATOR'!U148=0,1,'A.8.FATOR'!U148))</f>
        <v>0</v>
      </c>
      <c r="V148" s="95">
        <f>IF(AND(V$130=$B$131,$C148=$B$131),$D148,IF(AND(V$130&gt;$C148,V$130&lt;=($B148+$C148)),$D148/$B148,0)/IF('A.8.FATOR'!V148=0,1,'A.8.FATOR'!V148))</f>
        <v>0</v>
      </c>
      <c r="W148" s="95">
        <f>IF(AND(W$130=$B$131,$C148=$B$131),$D148,IF(AND(W$130&gt;$C148,W$130&lt;=($B148+$C148)),$D148/$B148,0)/IF('A.8.FATOR'!W148=0,1,'A.8.FATOR'!W148))</f>
        <v>0</v>
      </c>
      <c r="X148" s="95">
        <f>IF(AND(X$130=$B$131,$C148=$B$131),$D148,IF(AND(X$130&gt;$C148,X$130&lt;=($B148+$C148)),$D148/$B148,0)/IF('A.8.FATOR'!X148=0,1,'A.8.FATOR'!X148))</f>
        <v>0</v>
      </c>
      <c r="Y148" s="84"/>
      <c r="Z148" s="82"/>
    </row>
    <row r="149" spans="2:26" x14ac:dyDescent="0.2">
      <c r="B149" s="499">
        <f t="shared" si="31"/>
        <v>2</v>
      </c>
      <c r="C149" s="113">
        <f t="shared" si="32"/>
        <v>18</v>
      </c>
      <c r="D149" s="96">
        <f t="shared" si="30"/>
        <v>0</v>
      </c>
      <c r="E149" s="95">
        <f>IF(AND(E$130=$B$131,$C149=$B$131),$D149,IF(AND(E$130&gt;$C149,E$130&lt;=($B149+$C149)),$D149/$B149,0)/IF('A.8.FATOR'!E149=0,1,'A.8.FATOR'!E149))</f>
        <v>0</v>
      </c>
      <c r="F149" s="95">
        <f>IF(AND(F$130=$B$131,$C149=$B$131),$D149,IF(AND(F$130&gt;$C149,F$130&lt;=($B149+$C149)),$D149/$B149,0)/IF('A.8.FATOR'!F149=0,1,'A.8.FATOR'!F149))</f>
        <v>0</v>
      </c>
      <c r="G149" s="95">
        <f>IF(AND(G$130=$B$131,$C149=$B$131),$D149,IF(AND(G$130&gt;$C149,G$130&lt;=($B149+$C149)),$D149/$B149,0)/IF('A.8.FATOR'!G149=0,1,'A.8.FATOR'!G149))</f>
        <v>0</v>
      </c>
      <c r="H149" s="95">
        <f>IF(AND(H$130=$B$131,$C149=$B$131),$D149,IF(AND(H$130&gt;$C149,H$130&lt;=($B149+$C149)),$D149/$B149,0)/IF('A.8.FATOR'!H149=0,1,'A.8.FATOR'!H149))</f>
        <v>0</v>
      </c>
      <c r="I149" s="95">
        <f>IF(AND(I$130=$B$131,$C149=$B$131),$D149,IF(AND(I$130&gt;$C149,I$130&lt;=($B149+$C149)),$D149/$B149,0)/IF('A.8.FATOR'!I149=0,1,'A.8.FATOR'!I149))</f>
        <v>0</v>
      </c>
      <c r="J149" s="95">
        <f>IF(AND(J$130=$B$131,$C149=$B$131),$D149,IF(AND(J$130&gt;$C149,J$130&lt;=($B149+$C149)),$D149/$B149,0)/IF('A.8.FATOR'!J149=0,1,'A.8.FATOR'!J149))</f>
        <v>0</v>
      </c>
      <c r="K149" s="95">
        <f>IF(AND(K$130=$B$131,$C149=$B$131),$D149,IF(AND(K$130&gt;$C149,K$130&lt;=($B149+$C149)),$D149/$B149,0)/IF('A.8.FATOR'!K149=0,1,'A.8.FATOR'!K149))</f>
        <v>0</v>
      </c>
      <c r="L149" s="95">
        <f>IF(AND(L$130=$B$131,$C149=$B$131),$D149,IF(AND(L$130&gt;$C149,L$130&lt;=($B149+$C149)),$D149/$B149,0)/IF('A.8.FATOR'!L149=0,1,'A.8.FATOR'!L149))</f>
        <v>0</v>
      </c>
      <c r="M149" s="95">
        <f>IF(AND(M$130=$B$131,$C149=$B$131),$D149,IF(AND(M$130&gt;$C149,M$130&lt;=($B149+$C149)),$D149/$B149,0)/IF('A.8.FATOR'!M149=0,1,'A.8.FATOR'!M149))</f>
        <v>0</v>
      </c>
      <c r="N149" s="95">
        <f>IF(AND(N$130=$B$131,$C149=$B$131),$D149,IF(AND(N$130&gt;$C149,N$130&lt;=($B149+$C149)),$D149/$B149,0)/IF('A.8.FATOR'!N149=0,1,'A.8.FATOR'!N149))</f>
        <v>0</v>
      </c>
      <c r="O149" s="95">
        <f>IF(AND(O$130=$B$131,$C149=$B$131),$D149,IF(AND(O$130&gt;$C149,O$130&lt;=($B149+$C149)),$D149/$B149,0)/IF('A.8.FATOR'!O149=0,1,'A.8.FATOR'!O149))</f>
        <v>0</v>
      </c>
      <c r="P149" s="95">
        <f>IF(AND(P$130=$B$131,$C149=$B$131),$D149,IF(AND(P$130&gt;$C149,P$130&lt;=($B149+$C149)),$D149/$B149,0)/IF('A.8.FATOR'!P149=0,1,'A.8.FATOR'!P149))</f>
        <v>0</v>
      </c>
      <c r="Q149" s="95">
        <f>IF(AND(Q$130=$B$131,$C149=$B$131),$D149,IF(AND(Q$130&gt;$C149,Q$130&lt;=($B149+$C149)),$D149/$B149,0)/IF('A.8.FATOR'!Q149=0,1,'A.8.FATOR'!Q149))</f>
        <v>0</v>
      </c>
      <c r="R149" s="95">
        <f>IF(AND(R$130=$B$131,$C149=$B$131),$D149,IF(AND(R$130&gt;$C149,R$130&lt;=($B149+$C149)),$D149/$B149,0)/IF('A.8.FATOR'!R149=0,1,'A.8.FATOR'!R149))</f>
        <v>0</v>
      </c>
      <c r="S149" s="95">
        <f>IF(AND(S$130=$B$131,$C149=$B$131),$D149,IF(AND(S$130&gt;$C149,S$130&lt;=($B149+$C149)),$D149/$B149,0)/IF('A.8.FATOR'!S149=0,1,'A.8.FATOR'!S149))</f>
        <v>0</v>
      </c>
      <c r="T149" s="95">
        <f>IF(AND(T$130=$B$131,$C149=$B$131),$D149,IF(AND(T$130&gt;$C149,T$130&lt;=($B149+$C149)),$D149/$B149,0)/IF('A.8.FATOR'!T149=0,1,'A.8.FATOR'!T149))</f>
        <v>0</v>
      </c>
      <c r="U149" s="95">
        <f>IF(AND(U$130=$B$131,$C149=$B$131),$D149,IF(AND(U$130&gt;$C149,U$130&lt;=($B149+$C149)),$D149/$B149,0)/IF('A.8.FATOR'!U149=0,1,'A.8.FATOR'!U149))</f>
        <v>0</v>
      </c>
      <c r="V149" s="95">
        <f>IF(AND(V$130=$B$131,$C149=$B$131),$D149,IF(AND(V$130&gt;$C149,V$130&lt;=($B149+$C149)),$D149/$B149,0)/IF('A.8.FATOR'!V149=0,1,'A.8.FATOR'!V149))</f>
        <v>0</v>
      </c>
      <c r="W149" s="95">
        <f>IF(AND(W$130=$B$131,$C149=$B$131),$D149,IF(AND(W$130&gt;$C149,W$130&lt;=($B149+$C149)),$D149/$B149,0)/IF('A.8.FATOR'!W149=0,1,'A.8.FATOR'!W149))</f>
        <v>0</v>
      </c>
      <c r="X149" s="95">
        <f>IF(AND(X$130=$B$131,$C149=$B$131),$D149,IF(AND(X$130&gt;$C149,X$130&lt;=($B149+$C149)),$D149/$B149,0)/IF('A.8.FATOR'!X149=0,1,'A.8.FATOR'!X149))</f>
        <v>0</v>
      </c>
      <c r="Y149" s="84"/>
      <c r="Z149" s="82"/>
    </row>
    <row r="150" spans="2:26" x14ac:dyDescent="0.2">
      <c r="B150" s="499">
        <f t="shared" si="31"/>
        <v>1</v>
      </c>
      <c r="C150" s="113">
        <f t="shared" si="32"/>
        <v>19</v>
      </c>
      <c r="D150" s="96">
        <f t="shared" si="30"/>
        <v>0</v>
      </c>
      <c r="E150" s="95">
        <f>IF(AND(E$130=$B$131,$C150=$B$131),$D150,IF(AND(E$130&gt;$C150,E$130&lt;=($B150+$C150)),$D150/$B150,0)/IF('A.8.FATOR'!E150=0,1,'A.8.FATOR'!E150))</f>
        <v>0</v>
      </c>
      <c r="F150" s="95">
        <f>IF(AND(F$130=$B$131,$C150=$B$131),$D150,IF(AND(F$130&gt;$C150,F$130&lt;=($B150+$C150)),$D150/$B150,0)/IF('A.8.FATOR'!F150=0,1,'A.8.FATOR'!F150))</f>
        <v>0</v>
      </c>
      <c r="G150" s="95">
        <f>IF(AND(G$130=$B$131,$C150=$B$131),$D150,IF(AND(G$130&gt;$C150,G$130&lt;=($B150+$C150)),$D150/$B150,0)/IF('A.8.FATOR'!G150=0,1,'A.8.FATOR'!G150))</f>
        <v>0</v>
      </c>
      <c r="H150" s="95">
        <f>IF(AND(H$130=$B$131,$C150=$B$131),$D150,IF(AND(H$130&gt;$C150,H$130&lt;=($B150+$C150)),$D150/$B150,0)/IF('A.8.FATOR'!H150=0,1,'A.8.FATOR'!H150))</f>
        <v>0</v>
      </c>
      <c r="I150" s="95">
        <f>IF(AND(I$130=$B$131,$C150=$B$131),$D150,IF(AND(I$130&gt;$C150,I$130&lt;=($B150+$C150)),$D150/$B150,0)/IF('A.8.FATOR'!I150=0,1,'A.8.FATOR'!I150))</f>
        <v>0</v>
      </c>
      <c r="J150" s="95">
        <f>IF(AND(J$130=$B$131,$C150=$B$131),$D150,IF(AND(J$130&gt;$C150,J$130&lt;=($B150+$C150)),$D150/$B150,0)/IF('A.8.FATOR'!J150=0,1,'A.8.FATOR'!J150))</f>
        <v>0</v>
      </c>
      <c r="K150" s="95">
        <f>IF(AND(K$130=$B$131,$C150=$B$131),$D150,IF(AND(K$130&gt;$C150,K$130&lt;=($B150+$C150)),$D150/$B150,0)/IF('A.8.FATOR'!K150=0,1,'A.8.FATOR'!K150))</f>
        <v>0</v>
      </c>
      <c r="L150" s="95">
        <f>IF(AND(L$130=$B$131,$C150=$B$131),$D150,IF(AND(L$130&gt;$C150,L$130&lt;=($B150+$C150)),$D150/$B150,0)/IF('A.8.FATOR'!L150=0,1,'A.8.FATOR'!L150))</f>
        <v>0</v>
      </c>
      <c r="M150" s="95">
        <f>IF(AND(M$130=$B$131,$C150=$B$131),$D150,IF(AND(M$130&gt;$C150,M$130&lt;=($B150+$C150)),$D150/$B150,0)/IF('A.8.FATOR'!M150=0,1,'A.8.FATOR'!M150))</f>
        <v>0</v>
      </c>
      <c r="N150" s="95">
        <f>IF(AND(N$130=$B$131,$C150=$B$131),$D150,IF(AND(N$130&gt;$C150,N$130&lt;=($B150+$C150)),$D150/$B150,0)/IF('A.8.FATOR'!N150=0,1,'A.8.FATOR'!N150))</f>
        <v>0</v>
      </c>
      <c r="O150" s="95">
        <f>IF(AND(O$130=$B$131,$C150=$B$131),$D150,IF(AND(O$130&gt;$C150,O$130&lt;=($B150+$C150)),$D150/$B150,0)/IF('A.8.FATOR'!O150=0,1,'A.8.FATOR'!O150))</f>
        <v>0</v>
      </c>
      <c r="P150" s="95">
        <f>IF(AND(P$130=$B$131,$C150=$B$131),$D150,IF(AND(P$130&gt;$C150,P$130&lt;=($B150+$C150)),$D150/$B150,0)/IF('A.8.FATOR'!P150=0,1,'A.8.FATOR'!P150))</f>
        <v>0</v>
      </c>
      <c r="Q150" s="95">
        <f>IF(AND(Q$130=$B$131,$C150=$B$131),$D150,IF(AND(Q$130&gt;$C150,Q$130&lt;=($B150+$C150)),$D150/$B150,0)/IF('A.8.FATOR'!Q150=0,1,'A.8.FATOR'!Q150))</f>
        <v>0</v>
      </c>
      <c r="R150" s="95">
        <f>IF(AND(R$130=$B$131,$C150=$B$131),$D150,IF(AND(R$130&gt;$C150,R$130&lt;=($B150+$C150)),$D150/$B150,0)/IF('A.8.FATOR'!R150=0,1,'A.8.FATOR'!R150))</f>
        <v>0</v>
      </c>
      <c r="S150" s="95">
        <f>IF(AND(S$130=$B$131,$C150=$B$131),$D150,IF(AND(S$130&gt;$C150,S$130&lt;=($B150+$C150)),$D150/$B150,0)/IF('A.8.FATOR'!S150=0,1,'A.8.FATOR'!S150))</f>
        <v>0</v>
      </c>
      <c r="T150" s="95">
        <f>IF(AND(T$130=$B$131,$C150=$B$131),$D150,IF(AND(T$130&gt;$C150,T$130&lt;=($B150+$C150)),$D150/$B150,0)/IF('A.8.FATOR'!T150=0,1,'A.8.FATOR'!T150))</f>
        <v>0</v>
      </c>
      <c r="U150" s="95">
        <f>IF(AND(U$130=$B$131,$C150=$B$131),$D150,IF(AND(U$130&gt;$C150,U$130&lt;=($B150+$C150)),$D150/$B150,0)/IF('A.8.FATOR'!U150=0,1,'A.8.FATOR'!U150))</f>
        <v>0</v>
      </c>
      <c r="V150" s="95">
        <f>IF(AND(V$130=$B$131,$C150=$B$131),$D150,IF(AND(V$130&gt;$C150,V$130&lt;=($B150+$C150)),$D150/$B150,0)/IF('A.8.FATOR'!V150=0,1,'A.8.FATOR'!V150))</f>
        <v>0</v>
      </c>
      <c r="W150" s="95">
        <f>IF(AND(W$130=$B$131,$C150=$B$131),$D150,IF(AND(W$130&gt;$C150,W$130&lt;=($B150+$C150)),$D150/$B150,0)/IF('A.8.FATOR'!W150=0,1,'A.8.FATOR'!W150))</f>
        <v>0</v>
      </c>
      <c r="X150" s="95">
        <f>IF(AND(X$130=$B$131,$C150=$B$131),$D150,IF(AND(X$130&gt;$C150,X$130&lt;=($B150+$C150)),$D150/$B150,0)/IF('A.8.FATOR'!X150=0,1,'A.8.FATOR'!X150))</f>
        <v>0</v>
      </c>
      <c r="Y150" s="84"/>
      <c r="Z150" s="82"/>
    </row>
    <row r="151" spans="2:26" x14ac:dyDescent="0.2">
      <c r="B151" s="499">
        <f t="shared" si="31"/>
        <v>0</v>
      </c>
      <c r="C151" s="113">
        <f t="shared" si="32"/>
        <v>20</v>
      </c>
      <c r="D151" s="96">
        <f t="shared" si="30"/>
        <v>0</v>
      </c>
      <c r="E151" s="95">
        <f>IF(AND(E$130=$B$131,$C151=$B$131),$D151,IF(AND(E$130&gt;$C151,E$130&lt;=($B151+$C151)),$D151/$B151,0)/IF('A.8.FATOR'!E151=0,1,'A.8.FATOR'!E151))</f>
        <v>0</v>
      </c>
      <c r="F151" s="95">
        <f>IF(AND(F$130=$B$131,$C151=$B$131),$D151,IF(AND(F$130&gt;$C151,F$130&lt;=($B151+$C151)),$D151/$B151,0)/IF('A.8.FATOR'!F151=0,1,'A.8.FATOR'!F151))</f>
        <v>0</v>
      </c>
      <c r="G151" s="95">
        <f>IF(AND(G$130=$B$131,$C151=$B$131),$D151,IF(AND(G$130&gt;$C151,G$130&lt;=($B151+$C151)),$D151/$B151,0)/IF('A.8.FATOR'!G151=0,1,'A.8.FATOR'!G151))</f>
        <v>0</v>
      </c>
      <c r="H151" s="95">
        <f>IF(AND(H$130=$B$131,$C151=$B$131),$D151,IF(AND(H$130&gt;$C151,H$130&lt;=($B151+$C151)),$D151/$B151,0)/IF('A.8.FATOR'!H151=0,1,'A.8.FATOR'!H151))</f>
        <v>0</v>
      </c>
      <c r="I151" s="95">
        <f>IF(AND(I$130=$B$131,$C151=$B$131),$D151,IF(AND(I$130&gt;$C151,I$130&lt;=($B151+$C151)),$D151/$B151,0)/IF('A.8.FATOR'!I151=0,1,'A.8.FATOR'!I151))</f>
        <v>0</v>
      </c>
      <c r="J151" s="95">
        <f>IF(AND(J$130=$B$131,$C151=$B$131),$D151,IF(AND(J$130&gt;$C151,J$130&lt;=($B151+$C151)),$D151/$B151,0)/IF('A.8.FATOR'!J151=0,1,'A.8.FATOR'!J151))</f>
        <v>0</v>
      </c>
      <c r="K151" s="95">
        <f>IF(AND(K$130=$B$131,$C151=$B$131),$D151,IF(AND(K$130&gt;$C151,K$130&lt;=($B151+$C151)),$D151/$B151,0)/IF('A.8.FATOR'!K151=0,1,'A.8.FATOR'!K151))</f>
        <v>0</v>
      </c>
      <c r="L151" s="95">
        <f>IF(AND(L$130=$B$131,$C151=$B$131),$D151,IF(AND(L$130&gt;$C151,L$130&lt;=($B151+$C151)),$D151/$B151,0)/IF('A.8.FATOR'!L151=0,1,'A.8.FATOR'!L151))</f>
        <v>0</v>
      </c>
      <c r="M151" s="95">
        <f>IF(AND(M$130=$B$131,$C151=$B$131),$D151,IF(AND(M$130&gt;$C151,M$130&lt;=($B151+$C151)),$D151/$B151,0)/IF('A.8.FATOR'!M151=0,1,'A.8.FATOR'!M151))</f>
        <v>0</v>
      </c>
      <c r="N151" s="95">
        <f>IF(AND(N$130=$B$131,$C151=$B$131),$D151,IF(AND(N$130&gt;$C151,N$130&lt;=($B151+$C151)),$D151/$B151,0)/IF('A.8.FATOR'!N151=0,1,'A.8.FATOR'!N151))</f>
        <v>0</v>
      </c>
      <c r="O151" s="95">
        <f>IF(AND(O$130=$B$131,$C151=$B$131),$D151,IF(AND(O$130&gt;$C151,O$130&lt;=($B151+$C151)),$D151/$B151,0)/IF('A.8.FATOR'!O151=0,1,'A.8.FATOR'!O151))</f>
        <v>0</v>
      </c>
      <c r="P151" s="95">
        <f>IF(AND(P$130=$B$131,$C151=$B$131),$D151,IF(AND(P$130&gt;$C151,P$130&lt;=($B151+$C151)),$D151/$B151,0)/IF('A.8.FATOR'!P151=0,1,'A.8.FATOR'!P151))</f>
        <v>0</v>
      </c>
      <c r="Q151" s="95">
        <f>IF(AND(Q$130=$B$131,$C151=$B$131),$D151,IF(AND(Q$130&gt;$C151,Q$130&lt;=($B151+$C151)),$D151/$B151,0)/IF('A.8.FATOR'!Q151=0,1,'A.8.FATOR'!Q151))</f>
        <v>0</v>
      </c>
      <c r="R151" s="95">
        <f>IF(AND(R$130=$B$131,$C151=$B$131),$D151,IF(AND(R$130&gt;$C151,R$130&lt;=($B151+$C151)),$D151/$B151,0)/IF('A.8.FATOR'!R151=0,1,'A.8.FATOR'!R151))</f>
        <v>0</v>
      </c>
      <c r="S151" s="95">
        <f>IF(AND(S$130=$B$131,$C151=$B$131),$D151,IF(AND(S$130&gt;$C151,S$130&lt;=($B151+$C151)),$D151/$B151,0)/IF('A.8.FATOR'!S151=0,1,'A.8.FATOR'!S151))</f>
        <v>0</v>
      </c>
      <c r="T151" s="95">
        <f>IF(AND(T$130=$B$131,$C151=$B$131),$D151,IF(AND(T$130&gt;$C151,T$130&lt;=($B151+$C151)),$D151/$B151,0)/IF('A.8.FATOR'!T151=0,1,'A.8.FATOR'!T151))</f>
        <v>0</v>
      </c>
      <c r="U151" s="95">
        <f>IF(AND(U$130=$B$131,$C151=$B$131),$D151,IF(AND(U$130&gt;$C151,U$130&lt;=($B151+$C151)),$D151/$B151,0)/IF('A.8.FATOR'!U151=0,1,'A.8.FATOR'!U151))</f>
        <v>0</v>
      </c>
      <c r="V151" s="95">
        <f>IF(AND(V$130=$B$131,$C151=$B$131),$D151,IF(AND(V$130&gt;$C151,V$130&lt;=($B151+$C151)),$D151/$B151,0)/IF('A.8.FATOR'!V151=0,1,'A.8.FATOR'!V151))</f>
        <v>0</v>
      </c>
      <c r="W151" s="95">
        <f>IF(AND(W$130=$B$131,$C151=$B$131),$D151,IF(AND(W$130&gt;$C151,W$130&lt;=($B151+$C151)),$D151/$B151,0)/IF('A.8.FATOR'!W151=0,1,'A.8.FATOR'!W151))</f>
        <v>0</v>
      </c>
      <c r="X151" s="95">
        <f>IF(AND(X$130=$B$131,$C151=$B$131),$D151,IF(AND(X$130&gt;$C151,X$130&lt;=($B151+$C151)),$D151/$B151,0)/IF('A.8.FATOR'!X151=0,1,'A.8.FATOR'!X151))</f>
        <v>0</v>
      </c>
      <c r="Y151" s="84"/>
      <c r="Z151" s="82"/>
    </row>
    <row r="152" spans="2:26" x14ac:dyDescent="0.2">
      <c r="C152" s="81" t="str">
        <f>"Total Amortização - "&amp;B130</f>
        <v>Total Amortização - Imobilizado/ Intangível - 20 anos</v>
      </c>
      <c r="D152" s="84">
        <f t="shared" ref="D152:X152" si="33">SUM(D132:D151)</f>
        <v>0</v>
      </c>
      <c r="E152" s="84">
        <f t="shared" si="33"/>
        <v>0</v>
      </c>
      <c r="F152" s="84">
        <f t="shared" si="33"/>
        <v>0</v>
      </c>
      <c r="G152" s="84">
        <f t="shared" si="33"/>
        <v>0</v>
      </c>
      <c r="H152" s="84">
        <f t="shared" si="33"/>
        <v>0</v>
      </c>
      <c r="I152" s="84">
        <f t="shared" si="33"/>
        <v>0</v>
      </c>
      <c r="J152" s="84">
        <f t="shared" si="33"/>
        <v>0</v>
      </c>
      <c r="K152" s="84">
        <f t="shared" si="33"/>
        <v>0</v>
      </c>
      <c r="L152" s="84">
        <f t="shared" si="33"/>
        <v>0</v>
      </c>
      <c r="M152" s="84">
        <f t="shared" si="33"/>
        <v>0</v>
      </c>
      <c r="N152" s="84">
        <f t="shared" si="33"/>
        <v>0</v>
      </c>
      <c r="O152" s="84">
        <f t="shared" si="33"/>
        <v>0</v>
      </c>
      <c r="P152" s="84">
        <f t="shared" si="33"/>
        <v>0</v>
      </c>
      <c r="Q152" s="84">
        <f t="shared" si="33"/>
        <v>0</v>
      </c>
      <c r="R152" s="84">
        <f t="shared" si="33"/>
        <v>0</v>
      </c>
      <c r="S152" s="84">
        <f t="shared" si="33"/>
        <v>0</v>
      </c>
      <c r="T152" s="84">
        <f t="shared" si="33"/>
        <v>0</v>
      </c>
      <c r="U152" s="84">
        <f t="shared" si="33"/>
        <v>0</v>
      </c>
      <c r="V152" s="84">
        <f t="shared" si="33"/>
        <v>0</v>
      </c>
      <c r="W152" s="84">
        <f t="shared" si="33"/>
        <v>0</v>
      </c>
      <c r="X152" s="84">
        <f t="shared" si="33"/>
        <v>0</v>
      </c>
      <c r="Y152" s="84"/>
      <c r="Z152" s="82"/>
    </row>
  </sheetData>
  <sheetProtection algorithmName="SHA-512" hashValue="PzuZ6FRqEURJOooLmJV34YDQdbBfwx/qlfQB+6JY7XrcwkZqXvj5K1I27c7eHAW7bHqhL8cXdhmbJTMf84Jjmw==" saltValue="bj6jylxZEpNnfgqIb6zYzg==" spinCount="100000" sheet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 alignWithMargins="0"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8"/>
  <sheetViews>
    <sheetView showGridLines="0" zoomScale="90" zoomScaleNormal="90" workbookViewId="0">
      <pane xSplit="3" ySplit="7" topLeftCell="D13" activePane="bottomRight" state="frozen"/>
      <selection activeCell="F4" sqref="F4"/>
      <selection pane="topRight" activeCell="F4" sqref="F4"/>
      <selection pane="bottomLeft" activeCell="F4" sqref="F4"/>
      <selection pane="bottomRight"/>
    </sheetView>
  </sheetViews>
  <sheetFormatPr defaultColWidth="9.140625" defaultRowHeight="12.75" x14ac:dyDescent="0.2"/>
  <cols>
    <col min="1" max="1" width="2.140625" style="65" customWidth="1"/>
    <col min="2" max="2" width="50.7109375" style="65" customWidth="1"/>
    <col min="3" max="3" width="11.7109375" style="65" customWidth="1"/>
    <col min="4" max="24" width="12.85546875" style="65" customWidth="1"/>
    <col min="25" max="25" width="10.28515625" style="65" customWidth="1"/>
    <col min="26" max="16384" width="9.140625" style="65"/>
  </cols>
  <sheetData>
    <row r="1" spans="1:24" s="67" customFormat="1" ht="12.75" customHeight="1" x14ac:dyDescent="0.2">
      <c r="B1" s="101"/>
      <c r="C1" s="64"/>
      <c r="D1" s="65"/>
      <c r="E1" s="65"/>
      <c r="F1" s="66"/>
      <c r="G1" s="65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s="67" customFormat="1" ht="6" customHeight="1" x14ac:dyDescent="0.2">
      <c r="B2" s="101"/>
      <c r="C2" s="64"/>
      <c r="D2" s="65"/>
      <c r="E2" s="65"/>
      <c r="F2" s="66"/>
      <c r="G2" s="3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s="67" customFormat="1" ht="15.75" customHeight="1" x14ac:dyDescent="0.2">
      <c r="B3" s="4" t="s">
        <v>226</v>
      </c>
      <c r="C3" s="64"/>
      <c r="D3" s="65"/>
      <c r="E3" s="65"/>
      <c r="F3" s="66"/>
      <c r="G3" s="65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24" s="67" customFormat="1" ht="15.75" customHeight="1" x14ac:dyDescent="0.2">
      <c r="B4" s="4" t="s">
        <v>227</v>
      </c>
      <c r="C4" s="64"/>
      <c r="D4" s="65"/>
      <c r="E4" s="65"/>
      <c r="F4" s="66"/>
      <c r="G4" s="6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1:24" s="67" customFormat="1" ht="8.1" customHeight="1" x14ac:dyDescent="0.25">
      <c r="B5" s="65"/>
      <c r="C5" s="69"/>
      <c r="D5" s="70"/>
      <c r="F5" s="71"/>
      <c r="G5" s="55"/>
      <c r="H5" s="73"/>
    </row>
    <row r="6" spans="1:24" s="67" customFormat="1" ht="15" x14ac:dyDescent="0.25">
      <c r="B6" s="55" t="s">
        <v>38</v>
      </c>
      <c r="C6" s="69"/>
      <c r="D6" s="70"/>
      <c r="F6" s="71"/>
      <c r="G6" s="72"/>
      <c r="H6" s="73"/>
    </row>
    <row r="7" spans="1:24" s="67" customFormat="1" ht="30" customHeight="1" x14ac:dyDescent="0.2">
      <c r="A7" s="65"/>
      <c r="B7" s="106" t="s">
        <v>112</v>
      </c>
      <c r="C7" s="106" t="s">
        <v>109</v>
      </c>
      <c r="D7" s="106" t="s">
        <v>2</v>
      </c>
      <c r="E7" s="113">
        <v>1</v>
      </c>
      <c r="F7" s="113">
        <f>E7+1</f>
        <v>2</v>
      </c>
      <c r="G7" s="113">
        <f t="shared" ref="G7:X7" si="0">F7+1</f>
        <v>3</v>
      </c>
      <c r="H7" s="113">
        <f t="shared" si="0"/>
        <v>4</v>
      </c>
      <c r="I7" s="113">
        <f t="shared" si="0"/>
        <v>5</v>
      </c>
      <c r="J7" s="113">
        <f t="shared" si="0"/>
        <v>6</v>
      </c>
      <c r="K7" s="113">
        <f t="shared" si="0"/>
        <v>7</v>
      </c>
      <c r="L7" s="113">
        <f t="shared" si="0"/>
        <v>8</v>
      </c>
      <c r="M7" s="113">
        <f t="shared" si="0"/>
        <v>9</v>
      </c>
      <c r="N7" s="113">
        <f t="shared" si="0"/>
        <v>10</v>
      </c>
      <c r="O7" s="113">
        <f t="shared" si="0"/>
        <v>11</v>
      </c>
      <c r="P7" s="113">
        <f t="shared" si="0"/>
        <v>12</v>
      </c>
      <c r="Q7" s="113">
        <f t="shared" si="0"/>
        <v>13</v>
      </c>
      <c r="R7" s="113">
        <f t="shared" si="0"/>
        <v>14</v>
      </c>
      <c r="S7" s="113">
        <f t="shared" si="0"/>
        <v>15</v>
      </c>
      <c r="T7" s="113">
        <f t="shared" si="0"/>
        <v>16</v>
      </c>
      <c r="U7" s="113">
        <f t="shared" si="0"/>
        <v>17</v>
      </c>
      <c r="V7" s="113">
        <f t="shared" si="0"/>
        <v>18</v>
      </c>
      <c r="W7" s="113">
        <f t="shared" si="0"/>
        <v>19</v>
      </c>
      <c r="X7" s="113">
        <f t="shared" si="0"/>
        <v>20</v>
      </c>
    </row>
    <row r="8" spans="1:24" ht="18" customHeight="1" x14ac:dyDescent="0.2">
      <c r="B8" s="74" t="str">
        <f>'A.7.DEPR_AMORT'!B8</f>
        <v>Imobilizado/ Intangível - 5 anos</v>
      </c>
      <c r="C8" s="75">
        <f>'A.7.DEPR_AMORT'!C8</f>
        <v>5</v>
      </c>
      <c r="D8" s="68">
        <f>SUM(E8:X8)</f>
        <v>0</v>
      </c>
      <c r="E8" s="68">
        <f>'A.7.DEPR_AMORT'!E8</f>
        <v>0</v>
      </c>
      <c r="F8" s="68">
        <f>'A.7.DEPR_AMORT'!F8</f>
        <v>0</v>
      </c>
      <c r="G8" s="68">
        <f>'A.7.DEPR_AMORT'!G8</f>
        <v>0</v>
      </c>
      <c r="H8" s="68">
        <f>'A.7.DEPR_AMORT'!H8</f>
        <v>0</v>
      </c>
      <c r="I8" s="68">
        <f>'A.7.DEPR_AMORT'!I8</f>
        <v>0</v>
      </c>
      <c r="J8" s="68">
        <f>'A.7.DEPR_AMORT'!J8</f>
        <v>0</v>
      </c>
      <c r="K8" s="68">
        <f>'A.7.DEPR_AMORT'!K8</f>
        <v>0</v>
      </c>
      <c r="L8" s="68">
        <f>'A.7.DEPR_AMORT'!L8</f>
        <v>0</v>
      </c>
      <c r="M8" s="68">
        <f>'A.7.DEPR_AMORT'!M8</f>
        <v>0</v>
      </c>
      <c r="N8" s="68">
        <f>'A.7.DEPR_AMORT'!N8</f>
        <v>0</v>
      </c>
      <c r="O8" s="68">
        <f>'A.7.DEPR_AMORT'!O8</f>
        <v>0</v>
      </c>
      <c r="P8" s="68">
        <f>'A.7.DEPR_AMORT'!P8</f>
        <v>0</v>
      </c>
      <c r="Q8" s="68">
        <f>'A.7.DEPR_AMORT'!Q8</f>
        <v>0</v>
      </c>
      <c r="R8" s="68">
        <f>'A.7.DEPR_AMORT'!R8</f>
        <v>0</v>
      </c>
      <c r="S8" s="68">
        <f>'A.7.DEPR_AMORT'!S8</f>
        <v>0</v>
      </c>
      <c r="T8" s="68">
        <f>'A.7.DEPR_AMORT'!T8</f>
        <v>0</v>
      </c>
      <c r="U8" s="68">
        <f>'A.7.DEPR_AMORT'!U8</f>
        <v>0</v>
      </c>
      <c r="V8" s="68">
        <f>'A.7.DEPR_AMORT'!V8</f>
        <v>0</v>
      </c>
      <c r="W8" s="68">
        <f>'A.7.DEPR_AMORT'!W8</f>
        <v>0</v>
      </c>
      <c r="X8" s="68">
        <f>'A.7.DEPR_AMORT'!X8</f>
        <v>0</v>
      </c>
    </row>
    <row r="9" spans="1:24" ht="18" customHeight="1" x14ac:dyDescent="0.2">
      <c r="B9" s="74" t="str">
        <f>'A.7.DEPR_AMORT'!B9</f>
        <v>Imobilizado/ Intangível - 10 anos</v>
      </c>
      <c r="C9" s="75">
        <f>'A.7.DEPR_AMORT'!C9</f>
        <v>10</v>
      </c>
      <c r="D9" s="68">
        <f>SUM(E9:X9)</f>
        <v>0</v>
      </c>
      <c r="E9" s="68">
        <f>'A.7.DEPR_AMORT'!E9</f>
        <v>0</v>
      </c>
      <c r="F9" s="68">
        <f>'A.7.DEPR_AMORT'!F9</f>
        <v>0</v>
      </c>
      <c r="G9" s="68">
        <f>'A.7.DEPR_AMORT'!G9</f>
        <v>0</v>
      </c>
      <c r="H9" s="68">
        <f>'A.7.DEPR_AMORT'!H9</f>
        <v>0</v>
      </c>
      <c r="I9" s="68">
        <f>'A.7.DEPR_AMORT'!I9</f>
        <v>0</v>
      </c>
      <c r="J9" s="68">
        <f>'A.7.DEPR_AMORT'!J9</f>
        <v>0</v>
      </c>
      <c r="K9" s="68">
        <f>'A.7.DEPR_AMORT'!K9</f>
        <v>0</v>
      </c>
      <c r="L9" s="68">
        <f>'A.7.DEPR_AMORT'!L9</f>
        <v>0</v>
      </c>
      <c r="M9" s="68">
        <f>'A.7.DEPR_AMORT'!M9</f>
        <v>0</v>
      </c>
      <c r="N9" s="68">
        <f>'A.7.DEPR_AMORT'!N9</f>
        <v>0</v>
      </c>
      <c r="O9" s="68">
        <f>'A.7.DEPR_AMORT'!O9</f>
        <v>0</v>
      </c>
      <c r="P9" s="68">
        <f>'A.7.DEPR_AMORT'!P9</f>
        <v>0</v>
      </c>
      <c r="Q9" s="68">
        <f>'A.7.DEPR_AMORT'!Q9</f>
        <v>0</v>
      </c>
      <c r="R9" s="68">
        <f>'A.7.DEPR_AMORT'!R9</f>
        <v>0</v>
      </c>
      <c r="S9" s="68">
        <f>'A.7.DEPR_AMORT'!S9</f>
        <v>0</v>
      </c>
      <c r="T9" s="68">
        <f>'A.7.DEPR_AMORT'!T9</f>
        <v>0</v>
      </c>
      <c r="U9" s="68">
        <f>'A.7.DEPR_AMORT'!U9</f>
        <v>0</v>
      </c>
      <c r="V9" s="68">
        <f>'A.7.DEPR_AMORT'!V9</f>
        <v>0</v>
      </c>
      <c r="W9" s="68">
        <f>'A.7.DEPR_AMORT'!W9</f>
        <v>0</v>
      </c>
      <c r="X9" s="68">
        <f>'A.7.DEPR_AMORT'!X9</f>
        <v>0</v>
      </c>
    </row>
    <row r="10" spans="1:24" ht="18" customHeight="1" x14ac:dyDescent="0.2">
      <c r="B10" s="74" t="str">
        <f>'A.7.DEPR_AMORT'!B10</f>
        <v>Imobilizado/ Intangível - 15 anos</v>
      </c>
      <c r="C10" s="75">
        <f>'A.7.DEPR_AMORT'!C10</f>
        <v>15</v>
      </c>
      <c r="D10" s="68">
        <f>SUM(E10:X10)</f>
        <v>0</v>
      </c>
      <c r="E10" s="68">
        <f>'A.7.DEPR_AMORT'!E10</f>
        <v>0</v>
      </c>
      <c r="F10" s="68">
        <f>'A.7.DEPR_AMORT'!F10</f>
        <v>0</v>
      </c>
      <c r="G10" s="68">
        <f>'A.7.DEPR_AMORT'!G10</f>
        <v>0</v>
      </c>
      <c r="H10" s="68">
        <f>'A.7.DEPR_AMORT'!H10</f>
        <v>0</v>
      </c>
      <c r="I10" s="68">
        <f>'A.7.DEPR_AMORT'!I10</f>
        <v>0</v>
      </c>
      <c r="J10" s="68">
        <f>'A.7.DEPR_AMORT'!J10</f>
        <v>0</v>
      </c>
      <c r="K10" s="68">
        <f>'A.7.DEPR_AMORT'!K10</f>
        <v>0</v>
      </c>
      <c r="L10" s="68">
        <f>'A.7.DEPR_AMORT'!L10</f>
        <v>0</v>
      </c>
      <c r="M10" s="68">
        <f>'A.7.DEPR_AMORT'!M10</f>
        <v>0</v>
      </c>
      <c r="N10" s="68">
        <f>'A.7.DEPR_AMORT'!N10</f>
        <v>0</v>
      </c>
      <c r="O10" s="68">
        <f>'A.7.DEPR_AMORT'!O10</f>
        <v>0</v>
      </c>
      <c r="P10" s="68">
        <f>'A.7.DEPR_AMORT'!P10</f>
        <v>0</v>
      </c>
      <c r="Q10" s="68">
        <f>'A.7.DEPR_AMORT'!Q10</f>
        <v>0</v>
      </c>
      <c r="R10" s="68">
        <f>'A.7.DEPR_AMORT'!R10</f>
        <v>0</v>
      </c>
      <c r="S10" s="68">
        <f>'A.7.DEPR_AMORT'!S10</f>
        <v>0</v>
      </c>
      <c r="T10" s="68">
        <f>'A.7.DEPR_AMORT'!T10</f>
        <v>0</v>
      </c>
      <c r="U10" s="68">
        <f>'A.7.DEPR_AMORT'!U10</f>
        <v>0</v>
      </c>
      <c r="V10" s="68">
        <f>'A.7.DEPR_AMORT'!V10</f>
        <v>0</v>
      </c>
      <c r="W10" s="68">
        <f>'A.7.DEPR_AMORT'!W10</f>
        <v>0</v>
      </c>
      <c r="X10" s="68">
        <f>'A.7.DEPR_AMORT'!X10</f>
        <v>0</v>
      </c>
    </row>
    <row r="11" spans="1:24" ht="18" customHeight="1" x14ac:dyDescent="0.2">
      <c r="B11" s="74" t="str">
        <f>'A.7.DEPR_AMORT'!B11</f>
        <v>Imobilizado/ Intangível - 18 anos</v>
      </c>
      <c r="C11" s="75">
        <f>'A.7.DEPR_AMORT'!C11</f>
        <v>18</v>
      </c>
      <c r="D11" s="68">
        <f>SUM(E11:X11)</f>
        <v>0</v>
      </c>
      <c r="E11" s="68">
        <f>'A.7.DEPR_AMORT'!E11</f>
        <v>0</v>
      </c>
      <c r="F11" s="68">
        <f>'A.7.DEPR_AMORT'!F11</f>
        <v>0</v>
      </c>
      <c r="G11" s="68">
        <f>'A.7.DEPR_AMORT'!G11</f>
        <v>0</v>
      </c>
      <c r="H11" s="68">
        <f>'A.7.DEPR_AMORT'!H11</f>
        <v>0</v>
      </c>
      <c r="I11" s="68">
        <f>'A.7.DEPR_AMORT'!I11</f>
        <v>0</v>
      </c>
      <c r="J11" s="68">
        <f>'A.7.DEPR_AMORT'!J11</f>
        <v>0</v>
      </c>
      <c r="K11" s="68">
        <f>'A.7.DEPR_AMORT'!K11</f>
        <v>0</v>
      </c>
      <c r="L11" s="68">
        <f>'A.7.DEPR_AMORT'!L11</f>
        <v>0</v>
      </c>
      <c r="M11" s="68">
        <f>'A.7.DEPR_AMORT'!M11</f>
        <v>0</v>
      </c>
      <c r="N11" s="68">
        <f>'A.7.DEPR_AMORT'!N11</f>
        <v>0</v>
      </c>
      <c r="O11" s="68">
        <f>'A.7.DEPR_AMORT'!O11</f>
        <v>0</v>
      </c>
      <c r="P11" s="68">
        <f>'A.7.DEPR_AMORT'!P11</f>
        <v>0</v>
      </c>
      <c r="Q11" s="68">
        <f>'A.7.DEPR_AMORT'!Q11</f>
        <v>0</v>
      </c>
      <c r="R11" s="68">
        <f>'A.7.DEPR_AMORT'!R11</f>
        <v>0</v>
      </c>
      <c r="S11" s="68">
        <f>'A.7.DEPR_AMORT'!S11</f>
        <v>0</v>
      </c>
      <c r="T11" s="68">
        <f>'A.7.DEPR_AMORT'!T11</f>
        <v>0</v>
      </c>
      <c r="U11" s="68">
        <f>'A.7.DEPR_AMORT'!U11</f>
        <v>0</v>
      </c>
      <c r="V11" s="68">
        <f>'A.7.DEPR_AMORT'!V11</f>
        <v>0</v>
      </c>
      <c r="W11" s="68">
        <f>'A.7.DEPR_AMORT'!W11</f>
        <v>0</v>
      </c>
      <c r="X11" s="68">
        <f>'A.7.DEPR_AMORT'!X11</f>
        <v>0</v>
      </c>
    </row>
    <row r="12" spans="1:24" ht="18" customHeight="1" x14ac:dyDescent="0.2">
      <c r="B12" s="74" t="str">
        <f>'A.7.DEPR_AMORT'!B12</f>
        <v>Imobilizado/ Intangível - 20 anos</v>
      </c>
      <c r="C12" s="75">
        <f>'A.7.DEPR_AMORT'!C12</f>
        <v>20</v>
      </c>
      <c r="D12" s="68">
        <f>SUM(E12:X12)</f>
        <v>0</v>
      </c>
      <c r="E12" s="68">
        <f>'A.7.DEPR_AMORT'!E12</f>
        <v>0</v>
      </c>
      <c r="F12" s="68">
        <f>'A.7.DEPR_AMORT'!F12</f>
        <v>0</v>
      </c>
      <c r="G12" s="68">
        <f>'A.7.DEPR_AMORT'!G12</f>
        <v>0</v>
      </c>
      <c r="H12" s="68">
        <f>'A.7.DEPR_AMORT'!H12</f>
        <v>0</v>
      </c>
      <c r="I12" s="68">
        <f>'A.7.DEPR_AMORT'!I12</f>
        <v>0</v>
      </c>
      <c r="J12" s="68">
        <f>'A.7.DEPR_AMORT'!J12</f>
        <v>0</v>
      </c>
      <c r="K12" s="68">
        <f>'A.7.DEPR_AMORT'!K12</f>
        <v>0</v>
      </c>
      <c r="L12" s="68">
        <f>'A.7.DEPR_AMORT'!L12</f>
        <v>0</v>
      </c>
      <c r="M12" s="68">
        <f>'A.7.DEPR_AMORT'!M12</f>
        <v>0</v>
      </c>
      <c r="N12" s="68">
        <f>'A.7.DEPR_AMORT'!N12</f>
        <v>0</v>
      </c>
      <c r="O12" s="68">
        <f>'A.7.DEPR_AMORT'!O12</f>
        <v>0</v>
      </c>
      <c r="P12" s="68">
        <f>'A.7.DEPR_AMORT'!P12</f>
        <v>0</v>
      </c>
      <c r="Q12" s="68">
        <f>'A.7.DEPR_AMORT'!Q12</f>
        <v>0</v>
      </c>
      <c r="R12" s="68">
        <f>'A.7.DEPR_AMORT'!R12</f>
        <v>0</v>
      </c>
      <c r="S12" s="68">
        <f>'A.7.DEPR_AMORT'!S12</f>
        <v>0</v>
      </c>
      <c r="T12" s="68">
        <f>'A.7.DEPR_AMORT'!T12</f>
        <v>0</v>
      </c>
      <c r="U12" s="68">
        <f>'A.7.DEPR_AMORT'!U12</f>
        <v>0</v>
      </c>
      <c r="V12" s="68">
        <f>'A.7.DEPR_AMORT'!V12</f>
        <v>0</v>
      </c>
      <c r="W12" s="68">
        <f>'A.7.DEPR_AMORT'!W12</f>
        <v>0</v>
      </c>
      <c r="X12" s="68">
        <f>'A.7.DEPR_AMORT'!X12</f>
        <v>0</v>
      </c>
    </row>
    <row r="13" spans="1:24" ht="18" customHeight="1" x14ac:dyDescent="0.2">
      <c r="B13" s="76" t="s">
        <v>2</v>
      </c>
      <c r="C13" s="76"/>
      <c r="D13" s="77">
        <f t="shared" ref="D13:X13" si="1">SUM(D8:D12)</f>
        <v>0</v>
      </c>
      <c r="E13" s="77">
        <f t="shared" si="1"/>
        <v>0</v>
      </c>
      <c r="F13" s="77">
        <f t="shared" si="1"/>
        <v>0</v>
      </c>
      <c r="G13" s="77">
        <f t="shared" si="1"/>
        <v>0</v>
      </c>
      <c r="H13" s="77">
        <f t="shared" si="1"/>
        <v>0</v>
      </c>
      <c r="I13" s="77">
        <f t="shared" si="1"/>
        <v>0</v>
      </c>
      <c r="J13" s="77">
        <f t="shared" si="1"/>
        <v>0</v>
      </c>
      <c r="K13" s="77">
        <f t="shared" si="1"/>
        <v>0</v>
      </c>
      <c r="L13" s="77">
        <f t="shared" si="1"/>
        <v>0</v>
      </c>
      <c r="M13" s="77">
        <f t="shared" si="1"/>
        <v>0</v>
      </c>
      <c r="N13" s="77">
        <f t="shared" si="1"/>
        <v>0</v>
      </c>
      <c r="O13" s="77">
        <f t="shared" si="1"/>
        <v>0</v>
      </c>
      <c r="P13" s="77">
        <f t="shared" si="1"/>
        <v>0</v>
      </c>
      <c r="Q13" s="77">
        <f t="shared" si="1"/>
        <v>0</v>
      </c>
      <c r="R13" s="77">
        <f t="shared" si="1"/>
        <v>0</v>
      </c>
      <c r="S13" s="77">
        <f t="shared" si="1"/>
        <v>0</v>
      </c>
      <c r="T13" s="77">
        <f t="shared" si="1"/>
        <v>0</v>
      </c>
      <c r="U13" s="77">
        <f t="shared" si="1"/>
        <v>0</v>
      </c>
      <c r="V13" s="77">
        <f t="shared" si="1"/>
        <v>0</v>
      </c>
      <c r="W13" s="77">
        <f t="shared" si="1"/>
        <v>0</v>
      </c>
      <c r="X13" s="77">
        <f t="shared" si="1"/>
        <v>0</v>
      </c>
    </row>
    <row r="14" spans="1:24" ht="12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</row>
    <row r="15" spans="1:24" ht="12" customHeigh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spans="1:24" ht="12" customHeight="1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6" s="67" customFormat="1" ht="30" customHeight="1" x14ac:dyDescent="0.2">
      <c r="A17" s="65"/>
      <c r="B17" s="106" t="str">
        <f>'A.7.DEPR_AMORT'!B17</f>
        <v>RESUMO DEPRECIAÇÃO OU AMORTIZAÇÃO</v>
      </c>
      <c r="C17" s="106" t="s">
        <v>109</v>
      </c>
      <c r="D17" s="106" t="s">
        <v>2</v>
      </c>
      <c r="E17" s="113">
        <v>1</v>
      </c>
      <c r="F17" s="113">
        <v>2</v>
      </c>
      <c r="G17" s="113">
        <v>3</v>
      </c>
      <c r="H17" s="113">
        <v>4</v>
      </c>
      <c r="I17" s="113">
        <v>5</v>
      </c>
      <c r="J17" s="113">
        <v>6</v>
      </c>
      <c r="K17" s="113">
        <v>7</v>
      </c>
      <c r="L17" s="113">
        <v>8</v>
      </c>
      <c r="M17" s="113">
        <v>9</v>
      </c>
      <c r="N17" s="113">
        <v>10</v>
      </c>
      <c r="O17" s="113">
        <v>11</v>
      </c>
      <c r="P17" s="113">
        <v>12</v>
      </c>
      <c r="Q17" s="113">
        <v>13</v>
      </c>
      <c r="R17" s="113">
        <v>14</v>
      </c>
      <c r="S17" s="113">
        <v>15</v>
      </c>
      <c r="T17" s="113">
        <v>16</v>
      </c>
      <c r="U17" s="113">
        <v>17</v>
      </c>
      <c r="V17" s="113">
        <v>18</v>
      </c>
      <c r="W17" s="113">
        <v>19</v>
      </c>
      <c r="X17" s="113">
        <v>20</v>
      </c>
    </row>
    <row r="18" spans="1:26" ht="18" customHeight="1" x14ac:dyDescent="0.2">
      <c r="B18" s="74" t="str">
        <f t="shared" ref="B18:C22" si="2">B8</f>
        <v>Imobilizado/ Intangível - 5 anos</v>
      </c>
      <c r="C18" s="75">
        <f t="shared" si="2"/>
        <v>5</v>
      </c>
      <c r="D18" s="79">
        <f t="shared" ref="D18:D23" si="3">SUM(E18:X18)</f>
        <v>0</v>
      </c>
      <c r="E18" s="68">
        <f>'A.7.DEPR_AMORT'!E18</f>
        <v>0</v>
      </c>
      <c r="F18" s="68">
        <f>'A.7.DEPR_AMORT'!F18</f>
        <v>0</v>
      </c>
      <c r="G18" s="68">
        <f>'A.7.DEPR_AMORT'!G18</f>
        <v>0</v>
      </c>
      <c r="H18" s="68">
        <f>'A.7.DEPR_AMORT'!H18</f>
        <v>0</v>
      </c>
      <c r="I18" s="68">
        <f>'A.7.DEPR_AMORT'!I18</f>
        <v>0</v>
      </c>
      <c r="J18" s="68">
        <f>'A.7.DEPR_AMORT'!J18</f>
        <v>0</v>
      </c>
      <c r="K18" s="68">
        <f>'A.7.DEPR_AMORT'!K18</f>
        <v>0</v>
      </c>
      <c r="L18" s="68">
        <f>'A.7.DEPR_AMORT'!L18</f>
        <v>0</v>
      </c>
      <c r="M18" s="68">
        <f>'A.7.DEPR_AMORT'!M18</f>
        <v>0</v>
      </c>
      <c r="N18" s="68">
        <f>'A.7.DEPR_AMORT'!N18</f>
        <v>0</v>
      </c>
      <c r="O18" s="68">
        <f>'A.7.DEPR_AMORT'!O18</f>
        <v>0</v>
      </c>
      <c r="P18" s="68">
        <f>'A.7.DEPR_AMORT'!P18</f>
        <v>0</v>
      </c>
      <c r="Q18" s="68">
        <f>'A.7.DEPR_AMORT'!Q18</f>
        <v>0</v>
      </c>
      <c r="R18" s="68">
        <f>'A.7.DEPR_AMORT'!R18</f>
        <v>0</v>
      </c>
      <c r="S18" s="68">
        <f>'A.7.DEPR_AMORT'!S18</f>
        <v>0</v>
      </c>
      <c r="T18" s="68">
        <f>'A.7.DEPR_AMORT'!T18</f>
        <v>0</v>
      </c>
      <c r="U18" s="68">
        <f>'A.7.DEPR_AMORT'!U18</f>
        <v>0</v>
      </c>
      <c r="V18" s="68">
        <f>'A.7.DEPR_AMORT'!V18</f>
        <v>0</v>
      </c>
      <c r="W18" s="68">
        <f>'A.7.DEPR_AMORT'!W18</f>
        <v>0</v>
      </c>
      <c r="X18" s="68">
        <f>'A.7.DEPR_AMORT'!X18</f>
        <v>0</v>
      </c>
    </row>
    <row r="19" spans="1:26" ht="18" customHeight="1" x14ac:dyDescent="0.2">
      <c r="B19" s="74" t="str">
        <f t="shared" si="2"/>
        <v>Imobilizado/ Intangível - 10 anos</v>
      </c>
      <c r="C19" s="75">
        <f t="shared" si="2"/>
        <v>10</v>
      </c>
      <c r="D19" s="79">
        <f t="shared" si="3"/>
        <v>0</v>
      </c>
      <c r="E19" s="68">
        <f>'A.7.DEPR_AMORT'!E19</f>
        <v>0</v>
      </c>
      <c r="F19" s="68">
        <f>'A.7.DEPR_AMORT'!F19</f>
        <v>0</v>
      </c>
      <c r="G19" s="68">
        <f>'A.7.DEPR_AMORT'!G19</f>
        <v>0</v>
      </c>
      <c r="H19" s="68">
        <f>'A.7.DEPR_AMORT'!H19</f>
        <v>0</v>
      </c>
      <c r="I19" s="68">
        <f>'A.7.DEPR_AMORT'!I19</f>
        <v>0</v>
      </c>
      <c r="J19" s="68">
        <f>'A.7.DEPR_AMORT'!J19</f>
        <v>0</v>
      </c>
      <c r="K19" s="68">
        <f>'A.7.DEPR_AMORT'!K19</f>
        <v>0</v>
      </c>
      <c r="L19" s="68">
        <f>'A.7.DEPR_AMORT'!L19</f>
        <v>0</v>
      </c>
      <c r="M19" s="68">
        <f>'A.7.DEPR_AMORT'!M19</f>
        <v>0</v>
      </c>
      <c r="N19" s="68">
        <f>'A.7.DEPR_AMORT'!N19</f>
        <v>0</v>
      </c>
      <c r="O19" s="68">
        <f>'A.7.DEPR_AMORT'!O19</f>
        <v>0</v>
      </c>
      <c r="P19" s="68">
        <f>'A.7.DEPR_AMORT'!P19</f>
        <v>0</v>
      </c>
      <c r="Q19" s="68">
        <f>'A.7.DEPR_AMORT'!Q19</f>
        <v>0</v>
      </c>
      <c r="R19" s="68">
        <f>'A.7.DEPR_AMORT'!R19</f>
        <v>0</v>
      </c>
      <c r="S19" s="68">
        <f>'A.7.DEPR_AMORT'!S19</f>
        <v>0</v>
      </c>
      <c r="T19" s="68">
        <f>'A.7.DEPR_AMORT'!T19</f>
        <v>0</v>
      </c>
      <c r="U19" s="68">
        <f>'A.7.DEPR_AMORT'!U19</f>
        <v>0</v>
      </c>
      <c r="V19" s="68">
        <f>'A.7.DEPR_AMORT'!V19</f>
        <v>0</v>
      </c>
      <c r="W19" s="68">
        <f>'A.7.DEPR_AMORT'!W19</f>
        <v>0</v>
      </c>
      <c r="X19" s="68">
        <f>'A.7.DEPR_AMORT'!X19</f>
        <v>0</v>
      </c>
    </row>
    <row r="20" spans="1:26" ht="18" customHeight="1" x14ac:dyDescent="0.2">
      <c r="B20" s="74" t="str">
        <f t="shared" si="2"/>
        <v>Imobilizado/ Intangível - 15 anos</v>
      </c>
      <c r="C20" s="75">
        <f t="shared" si="2"/>
        <v>15</v>
      </c>
      <c r="D20" s="79">
        <f t="shared" si="3"/>
        <v>0</v>
      </c>
      <c r="E20" s="68">
        <f>'A.7.DEPR_AMORT'!E20</f>
        <v>0</v>
      </c>
      <c r="F20" s="68">
        <f>'A.7.DEPR_AMORT'!F20</f>
        <v>0</v>
      </c>
      <c r="G20" s="68">
        <f>'A.7.DEPR_AMORT'!G20</f>
        <v>0</v>
      </c>
      <c r="H20" s="68">
        <f>'A.7.DEPR_AMORT'!H20</f>
        <v>0</v>
      </c>
      <c r="I20" s="68">
        <f>'A.7.DEPR_AMORT'!I20</f>
        <v>0</v>
      </c>
      <c r="J20" s="68">
        <f>'A.7.DEPR_AMORT'!J20</f>
        <v>0</v>
      </c>
      <c r="K20" s="68">
        <f>'A.7.DEPR_AMORT'!K20</f>
        <v>0</v>
      </c>
      <c r="L20" s="68">
        <f>'A.7.DEPR_AMORT'!L20</f>
        <v>0</v>
      </c>
      <c r="M20" s="68">
        <f>'A.7.DEPR_AMORT'!M20</f>
        <v>0</v>
      </c>
      <c r="N20" s="68">
        <f>'A.7.DEPR_AMORT'!N20</f>
        <v>0</v>
      </c>
      <c r="O20" s="68">
        <f>'A.7.DEPR_AMORT'!O20</f>
        <v>0</v>
      </c>
      <c r="P20" s="68">
        <f>'A.7.DEPR_AMORT'!P20</f>
        <v>0</v>
      </c>
      <c r="Q20" s="68">
        <f>'A.7.DEPR_AMORT'!Q20</f>
        <v>0</v>
      </c>
      <c r="R20" s="68">
        <f>'A.7.DEPR_AMORT'!R20</f>
        <v>0</v>
      </c>
      <c r="S20" s="68">
        <f>'A.7.DEPR_AMORT'!S20</f>
        <v>0</v>
      </c>
      <c r="T20" s="68">
        <f>'A.7.DEPR_AMORT'!T20</f>
        <v>0</v>
      </c>
      <c r="U20" s="68">
        <f>'A.7.DEPR_AMORT'!U20</f>
        <v>0</v>
      </c>
      <c r="V20" s="68">
        <f>'A.7.DEPR_AMORT'!V20</f>
        <v>0</v>
      </c>
      <c r="W20" s="68">
        <f>'A.7.DEPR_AMORT'!W20</f>
        <v>0</v>
      </c>
      <c r="X20" s="68">
        <f>'A.7.DEPR_AMORT'!X20</f>
        <v>0</v>
      </c>
    </row>
    <row r="21" spans="1:26" ht="18" customHeight="1" x14ac:dyDescent="0.2">
      <c r="B21" s="74" t="str">
        <f t="shared" si="2"/>
        <v>Imobilizado/ Intangível - 18 anos</v>
      </c>
      <c r="C21" s="75">
        <f t="shared" si="2"/>
        <v>18</v>
      </c>
      <c r="D21" s="79">
        <f t="shared" si="3"/>
        <v>0</v>
      </c>
      <c r="E21" s="68">
        <f>'A.7.DEPR_AMORT'!E21</f>
        <v>0</v>
      </c>
      <c r="F21" s="68">
        <f>'A.7.DEPR_AMORT'!F21</f>
        <v>0</v>
      </c>
      <c r="G21" s="68">
        <f>'A.7.DEPR_AMORT'!G21</f>
        <v>0</v>
      </c>
      <c r="H21" s="68">
        <f>'A.7.DEPR_AMORT'!H21</f>
        <v>0</v>
      </c>
      <c r="I21" s="68">
        <f>'A.7.DEPR_AMORT'!I21</f>
        <v>0</v>
      </c>
      <c r="J21" s="68">
        <f>'A.7.DEPR_AMORT'!J21</f>
        <v>0</v>
      </c>
      <c r="K21" s="68">
        <f>'A.7.DEPR_AMORT'!K21</f>
        <v>0</v>
      </c>
      <c r="L21" s="68">
        <f>'A.7.DEPR_AMORT'!L21</f>
        <v>0</v>
      </c>
      <c r="M21" s="68">
        <f>'A.7.DEPR_AMORT'!M21</f>
        <v>0</v>
      </c>
      <c r="N21" s="68">
        <f>'A.7.DEPR_AMORT'!N21</f>
        <v>0</v>
      </c>
      <c r="O21" s="68">
        <f>'A.7.DEPR_AMORT'!O21</f>
        <v>0</v>
      </c>
      <c r="P21" s="68">
        <f>'A.7.DEPR_AMORT'!P21</f>
        <v>0</v>
      </c>
      <c r="Q21" s="68">
        <f>'A.7.DEPR_AMORT'!Q21</f>
        <v>0</v>
      </c>
      <c r="R21" s="68">
        <f>'A.7.DEPR_AMORT'!R21</f>
        <v>0</v>
      </c>
      <c r="S21" s="68">
        <f>'A.7.DEPR_AMORT'!S21</f>
        <v>0</v>
      </c>
      <c r="T21" s="68">
        <f>'A.7.DEPR_AMORT'!T21</f>
        <v>0</v>
      </c>
      <c r="U21" s="68">
        <f>'A.7.DEPR_AMORT'!U21</f>
        <v>0</v>
      </c>
      <c r="V21" s="68">
        <f>'A.7.DEPR_AMORT'!V21</f>
        <v>0</v>
      </c>
      <c r="W21" s="68">
        <f>'A.7.DEPR_AMORT'!W21</f>
        <v>0</v>
      </c>
      <c r="X21" s="68">
        <f>'A.7.DEPR_AMORT'!X21</f>
        <v>0</v>
      </c>
    </row>
    <row r="22" spans="1:26" ht="18" customHeight="1" x14ac:dyDescent="0.2">
      <c r="B22" s="74" t="str">
        <f t="shared" si="2"/>
        <v>Imobilizado/ Intangível - 20 anos</v>
      </c>
      <c r="C22" s="75">
        <f t="shared" si="2"/>
        <v>20</v>
      </c>
      <c r="D22" s="496">
        <f t="shared" si="3"/>
        <v>0</v>
      </c>
      <c r="E22" s="497">
        <f>'A.7.DEPR_AMORT'!E22</f>
        <v>0</v>
      </c>
      <c r="F22" s="497">
        <f>'A.7.DEPR_AMORT'!F22</f>
        <v>0</v>
      </c>
      <c r="G22" s="497">
        <f>'A.7.DEPR_AMORT'!G22</f>
        <v>0</v>
      </c>
      <c r="H22" s="497">
        <f>'A.7.DEPR_AMORT'!H22</f>
        <v>0</v>
      </c>
      <c r="I22" s="497">
        <f>'A.7.DEPR_AMORT'!I22</f>
        <v>0</v>
      </c>
      <c r="J22" s="497">
        <f>'A.7.DEPR_AMORT'!J22</f>
        <v>0</v>
      </c>
      <c r="K22" s="497">
        <f>'A.7.DEPR_AMORT'!K22</f>
        <v>0</v>
      </c>
      <c r="L22" s="497">
        <f>'A.7.DEPR_AMORT'!L22</f>
        <v>0</v>
      </c>
      <c r="M22" s="497">
        <f>'A.7.DEPR_AMORT'!M22</f>
        <v>0</v>
      </c>
      <c r="N22" s="497">
        <f>'A.7.DEPR_AMORT'!N22</f>
        <v>0</v>
      </c>
      <c r="O22" s="497">
        <f>'A.7.DEPR_AMORT'!O22</f>
        <v>0</v>
      </c>
      <c r="P22" s="497">
        <f>'A.7.DEPR_AMORT'!P22</f>
        <v>0</v>
      </c>
      <c r="Q22" s="497">
        <f>'A.7.DEPR_AMORT'!Q22</f>
        <v>0</v>
      </c>
      <c r="R22" s="497">
        <f>'A.7.DEPR_AMORT'!R22</f>
        <v>0</v>
      </c>
      <c r="S22" s="497">
        <f>'A.7.DEPR_AMORT'!S22</f>
        <v>0</v>
      </c>
      <c r="T22" s="497">
        <f>'A.7.DEPR_AMORT'!T22</f>
        <v>0</v>
      </c>
      <c r="U22" s="497">
        <f>'A.7.DEPR_AMORT'!U22</f>
        <v>0</v>
      </c>
      <c r="V22" s="497">
        <f>'A.7.DEPR_AMORT'!V22</f>
        <v>0</v>
      </c>
      <c r="W22" s="497">
        <f>'A.7.DEPR_AMORT'!W22</f>
        <v>0</v>
      </c>
      <c r="X22" s="497">
        <f>'A.7.DEPR_AMORT'!X22</f>
        <v>0</v>
      </c>
    </row>
    <row r="23" spans="1:26" ht="18" customHeight="1" x14ac:dyDescent="0.2">
      <c r="B23" s="669" t="s">
        <v>2</v>
      </c>
      <c r="C23" s="669"/>
      <c r="D23" s="99">
        <f t="shared" si="3"/>
        <v>0</v>
      </c>
      <c r="E23" s="99">
        <f t="shared" ref="E23:X23" si="4">SUM(E18:E22)</f>
        <v>0</v>
      </c>
      <c r="F23" s="99">
        <f t="shared" si="4"/>
        <v>0</v>
      </c>
      <c r="G23" s="99">
        <f t="shared" si="4"/>
        <v>0</v>
      </c>
      <c r="H23" s="99">
        <f t="shared" si="4"/>
        <v>0</v>
      </c>
      <c r="I23" s="99">
        <f t="shared" si="4"/>
        <v>0</v>
      </c>
      <c r="J23" s="99">
        <f t="shared" si="4"/>
        <v>0</v>
      </c>
      <c r="K23" s="99">
        <f t="shared" si="4"/>
        <v>0</v>
      </c>
      <c r="L23" s="99">
        <f t="shared" si="4"/>
        <v>0</v>
      </c>
      <c r="M23" s="99">
        <f t="shared" si="4"/>
        <v>0</v>
      </c>
      <c r="N23" s="99">
        <f t="shared" si="4"/>
        <v>0</v>
      </c>
      <c r="O23" s="99">
        <f t="shared" si="4"/>
        <v>0</v>
      </c>
      <c r="P23" s="99">
        <f t="shared" si="4"/>
        <v>0</v>
      </c>
      <c r="Q23" s="99">
        <f t="shared" si="4"/>
        <v>0</v>
      </c>
      <c r="R23" s="99">
        <f t="shared" si="4"/>
        <v>0</v>
      </c>
      <c r="S23" s="99">
        <f t="shared" si="4"/>
        <v>0</v>
      </c>
      <c r="T23" s="99">
        <f t="shared" si="4"/>
        <v>0</v>
      </c>
      <c r="U23" s="99">
        <f t="shared" si="4"/>
        <v>0</v>
      </c>
      <c r="V23" s="99">
        <f t="shared" si="4"/>
        <v>0</v>
      </c>
      <c r="W23" s="99">
        <f t="shared" si="4"/>
        <v>0</v>
      </c>
      <c r="X23" s="99">
        <f t="shared" si="4"/>
        <v>0</v>
      </c>
    </row>
    <row r="24" spans="1:26" ht="12" customHeight="1" x14ac:dyDescent="0.2">
      <c r="C24" s="88"/>
      <c r="D24" s="82"/>
    </row>
    <row r="25" spans="1:26" ht="12" customHeight="1" x14ac:dyDescent="0.2">
      <c r="E25" s="80"/>
      <c r="F25" s="80"/>
      <c r="G25" s="80"/>
      <c r="H25" s="80"/>
      <c r="I25" s="80"/>
      <c r="J25" s="80"/>
      <c r="K25" s="80"/>
      <c r="L25" s="80"/>
      <c r="M25" s="80"/>
      <c r="N25" s="80"/>
    </row>
    <row r="26" spans="1:26" ht="18" customHeight="1" x14ac:dyDescent="0.2">
      <c r="B26" s="89" t="s">
        <v>110</v>
      </c>
    </row>
    <row r="27" spans="1:26" ht="18" customHeight="1" x14ac:dyDescent="0.2">
      <c r="B27" s="90" t="s">
        <v>111</v>
      </c>
      <c r="E27" s="114">
        <f>'A.7.DEPR_AMORT'!E27</f>
        <v>0</v>
      </c>
      <c r="F27" s="114">
        <f>'A.7.DEPR_AMORT'!F27</f>
        <v>4.4999999999999998E-2</v>
      </c>
      <c r="G27" s="114">
        <f>'A.7.DEPR_AMORT'!G27</f>
        <v>4.4999999999999998E-2</v>
      </c>
      <c r="H27" s="114">
        <f>'A.7.DEPR_AMORT'!H27</f>
        <v>4.4999999999999998E-2</v>
      </c>
      <c r="I27" s="114">
        <f>'A.7.DEPR_AMORT'!I27</f>
        <v>4.4999999999999998E-2</v>
      </c>
      <c r="J27" s="114">
        <f>'A.7.DEPR_AMORT'!J27</f>
        <v>4.4999999999999998E-2</v>
      </c>
      <c r="K27" s="114">
        <f>'A.7.DEPR_AMORT'!K27</f>
        <v>4.4999999999999998E-2</v>
      </c>
      <c r="L27" s="114">
        <f>'A.7.DEPR_AMORT'!L27</f>
        <v>4.4999999999999998E-2</v>
      </c>
      <c r="M27" s="114">
        <f>'A.7.DEPR_AMORT'!M27</f>
        <v>4.4999999999999998E-2</v>
      </c>
      <c r="N27" s="114">
        <f>'A.7.DEPR_AMORT'!N27</f>
        <v>4.4999999999999998E-2</v>
      </c>
      <c r="O27" s="114">
        <f>'A.7.DEPR_AMORT'!O27</f>
        <v>4.4999999999999998E-2</v>
      </c>
      <c r="P27" s="114">
        <f>'A.7.DEPR_AMORT'!P27</f>
        <v>4.4999999999999998E-2</v>
      </c>
      <c r="Q27" s="114">
        <f>'A.7.DEPR_AMORT'!Q27</f>
        <v>4.4999999999999998E-2</v>
      </c>
      <c r="R27" s="114">
        <f>'A.7.DEPR_AMORT'!R27</f>
        <v>4.4999999999999998E-2</v>
      </c>
      <c r="S27" s="114">
        <f>'A.7.DEPR_AMORT'!S27</f>
        <v>4.4999999999999998E-2</v>
      </c>
      <c r="T27" s="114">
        <f>'A.7.DEPR_AMORT'!T27</f>
        <v>4.4999999999999998E-2</v>
      </c>
      <c r="U27" s="114">
        <f>'A.7.DEPR_AMORT'!U27</f>
        <v>4.4999999999999998E-2</v>
      </c>
      <c r="V27" s="114">
        <f>'A.7.DEPR_AMORT'!V27</f>
        <v>4.4999999999999998E-2</v>
      </c>
      <c r="W27" s="114">
        <f>'A.7.DEPR_AMORT'!W27</f>
        <v>4.4999999999999998E-2</v>
      </c>
      <c r="X27" s="114">
        <f>'A.7.DEPR_AMORT'!X27</f>
        <v>4.4999999999999998E-2</v>
      </c>
    </row>
    <row r="30" spans="1:26" x14ac:dyDescent="0.2">
      <c r="B30" s="91" t="str">
        <f>'A.7.DEPR_AMORT'!B8</f>
        <v>Imobilizado/ Intangível - 5 anos</v>
      </c>
      <c r="C30" s="92">
        <f>$C$8</f>
        <v>5</v>
      </c>
      <c r="E30" s="93">
        <f>E$7</f>
        <v>1</v>
      </c>
      <c r="F30" s="93">
        <f t="shared" ref="F30:X30" si="5">F$7</f>
        <v>2</v>
      </c>
      <c r="G30" s="93">
        <f t="shared" si="5"/>
        <v>3</v>
      </c>
      <c r="H30" s="93">
        <f t="shared" si="5"/>
        <v>4</v>
      </c>
      <c r="I30" s="93">
        <f t="shared" si="5"/>
        <v>5</v>
      </c>
      <c r="J30" s="93">
        <f t="shared" si="5"/>
        <v>6</v>
      </c>
      <c r="K30" s="93">
        <f t="shared" si="5"/>
        <v>7</v>
      </c>
      <c r="L30" s="93">
        <f t="shared" si="5"/>
        <v>8</v>
      </c>
      <c r="M30" s="93">
        <f t="shared" si="5"/>
        <v>9</v>
      </c>
      <c r="N30" s="93">
        <f t="shared" si="5"/>
        <v>10</v>
      </c>
      <c r="O30" s="93">
        <f t="shared" si="5"/>
        <v>11</v>
      </c>
      <c r="P30" s="93">
        <f t="shared" si="5"/>
        <v>12</v>
      </c>
      <c r="Q30" s="93">
        <f t="shared" si="5"/>
        <v>13</v>
      </c>
      <c r="R30" s="93">
        <f t="shared" si="5"/>
        <v>14</v>
      </c>
      <c r="S30" s="93">
        <f t="shared" si="5"/>
        <v>15</v>
      </c>
      <c r="T30" s="93">
        <f t="shared" si="5"/>
        <v>16</v>
      </c>
      <c r="U30" s="93">
        <f t="shared" si="5"/>
        <v>17</v>
      </c>
      <c r="V30" s="93">
        <f t="shared" si="5"/>
        <v>18</v>
      </c>
      <c r="W30" s="93">
        <f t="shared" si="5"/>
        <v>19</v>
      </c>
      <c r="X30" s="93">
        <f t="shared" si="5"/>
        <v>20</v>
      </c>
    </row>
    <row r="31" spans="1:26" x14ac:dyDescent="0.2">
      <c r="B31" s="499">
        <v>20</v>
      </c>
      <c r="C31" s="113"/>
      <c r="D31" s="9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spans="1:26" x14ac:dyDescent="0.2">
      <c r="B32" s="499">
        <f>MIN(C$30,MAX((B$31-C31-1),0))</f>
        <v>5</v>
      </c>
      <c r="C32" s="113">
        <f>$E$7</f>
        <v>1</v>
      </c>
      <c r="D32" s="115">
        <v>1</v>
      </c>
      <c r="E32" s="116">
        <f t="shared" ref="E32:X32" si="6">ROUND(IF(E$30&lt;=$C32,1,IF(AND(E$30&gt;$C32,E$30&lt;=($B32+$C32)),D32*(1+E$27),0)),4)</f>
        <v>1</v>
      </c>
      <c r="F32" s="116">
        <f t="shared" si="6"/>
        <v>1.0449999999999999</v>
      </c>
      <c r="G32" s="116">
        <f t="shared" si="6"/>
        <v>1.0920000000000001</v>
      </c>
      <c r="H32" s="116">
        <f t="shared" si="6"/>
        <v>1.1411</v>
      </c>
      <c r="I32" s="116">
        <f t="shared" si="6"/>
        <v>1.1923999999999999</v>
      </c>
      <c r="J32" s="116">
        <f t="shared" si="6"/>
        <v>1.2461</v>
      </c>
      <c r="K32" s="116">
        <f t="shared" si="6"/>
        <v>0</v>
      </c>
      <c r="L32" s="116">
        <f t="shared" si="6"/>
        <v>0</v>
      </c>
      <c r="M32" s="116">
        <f t="shared" si="6"/>
        <v>0</v>
      </c>
      <c r="N32" s="116">
        <f t="shared" si="6"/>
        <v>0</v>
      </c>
      <c r="O32" s="116">
        <f t="shared" si="6"/>
        <v>0</v>
      </c>
      <c r="P32" s="116">
        <f t="shared" si="6"/>
        <v>0</v>
      </c>
      <c r="Q32" s="116">
        <f t="shared" si="6"/>
        <v>0</v>
      </c>
      <c r="R32" s="116">
        <f t="shared" si="6"/>
        <v>0</v>
      </c>
      <c r="S32" s="116">
        <f t="shared" si="6"/>
        <v>0</v>
      </c>
      <c r="T32" s="116">
        <f t="shared" si="6"/>
        <v>0</v>
      </c>
      <c r="U32" s="116">
        <f t="shared" si="6"/>
        <v>0</v>
      </c>
      <c r="V32" s="116">
        <f t="shared" si="6"/>
        <v>0</v>
      </c>
      <c r="W32" s="116">
        <f t="shared" si="6"/>
        <v>0</v>
      </c>
      <c r="X32" s="116">
        <f t="shared" si="6"/>
        <v>0</v>
      </c>
      <c r="Z32" s="65">
        <f>'A.7.DEPR_AMORT'!AB32</f>
        <v>0</v>
      </c>
    </row>
    <row r="33" spans="2:26" x14ac:dyDescent="0.2">
      <c r="B33" s="499">
        <f t="shared" ref="B33:B51" si="7">MIN(C$30,MAX((B$31-C32-1),0))</f>
        <v>5</v>
      </c>
      <c r="C33" s="113">
        <f>C32+1</f>
        <v>2</v>
      </c>
      <c r="D33" s="115">
        <v>1</v>
      </c>
      <c r="E33" s="116">
        <f t="shared" ref="E33:X33" si="8">ROUND(IF(E$30&lt;=$C33,1,IF(AND(E$30&gt;$C33,E$30&lt;=($B33+$C33)),D33*(1+E$27),0)),4)</f>
        <v>1</v>
      </c>
      <c r="F33" s="116">
        <f t="shared" si="8"/>
        <v>1</v>
      </c>
      <c r="G33" s="116">
        <f t="shared" si="8"/>
        <v>1.0449999999999999</v>
      </c>
      <c r="H33" s="116">
        <f t="shared" si="8"/>
        <v>1.0920000000000001</v>
      </c>
      <c r="I33" s="116">
        <f t="shared" si="8"/>
        <v>1.1411</v>
      </c>
      <c r="J33" s="116">
        <f t="shared" si="8"/>
        <v>1.1923999999999999</v>
      </c>
      <c r="K33" s="116">
        <f t="shared" si="8"/>
        <v>1.2461</v>
      </c>
      <c r="L33" s="116">
        <f t="shared" si="8"/>
        <v>0</v>
      </c>
      <c r="M33" s="116">
        <f t="shared" si="8"/>
        <v>0</v>
      </c>
      <c r="N33" s="116">
        <f t="shared" si="8"/>
        <v>0</v>
      </c>
      <c r="O33" s="116">
        <f t="shared" si="8"/>
        <v>0</v>
      </c>
      <c r="P33" s="116">
        <f t="shared" si="8"/>
        <v>0</v>
      </c>
      <c r="Q33" s="116">
        <f t="shared" si="8"/>
        <v>0</v>
      </c>
      <c r="R33" s="116">
        <f t="shared" si="8"/>
        <v>0</v>
      </c>
      <c r="S33" s="116">
        <f t="shared" si="8"/>
        <v>0</v>
      </c>
      <c r="T33" s="116">
        <f t="shared" si="8"/>
        <v>0</v>
      </c>
      <c r="U33" s="116">
        <f t="shared" si="8"/>
        <v>0</v>
      </c>
      <c r="V33" s="116">
        <f t="shared" si="8"/>
        <v>0</v>
      </c>
      <c r="W33" s="116">
        <f t="shared" si="8"/>
        <v>0</v>
      </c>
      <c r="X33" s="116">
        <f t="shared" si="8"/>
        <v>0</v>
      </c>
      <c r="Y33" s="84"/>
      <c r="Z33" s="82"/>
    </row>
    <row r="34" spans="2:26" x14ac:dyDescent="0.2">
      <c r="B34" s="499">
        <f t="shared" si="7"/>
        <v>5</v>
      </c>
      <c r="C34" s="113">
        <f t="shared" ref="C34:C51" si="9">C33+1</f>
        <v>3</v>
      </c>
      <c r="D34" s="115">
        <v>1</v>
      </c>
      <c r="E34" s="116">
        <f t="shared" ref="E34:X34" si="10">ROUND(IF(E$30&lt;=$C34,1,IF(AND(E$30&gt;$C34,E$30&lt;=($B34+$C34)),D34*(1+E$27),0)),4)</f>
        <v>1</v>
      </c>
      <c r="F34" s="116">
        <f t="shared" si="10"/>
        <v>1</v>
      </c>
      <c r="G34" s="116">
        <f t="shared" si="10"/>
        <v>1</v>
      </c>
      <c r="H34" s="116">
        <f t="shared" si="10"/>
        <v>1.0449999999999999</v>
      </c>
      <c r="I34" s="116">
        <f t="shared" si="10"/>
        <v>1.0920000000000001</v>
      </c>
      <c r="J34" s="116">
        <f t="shared" si="10"/>
        <v>1.1411</v>
      </c>
      <c r="K34" s="116">
        <f t="shared" si="10"/>
        <v>1.1923999999999999</v>
      </c>
      <c r="L34" s="116">
        <f t="shared" si="10"/>
        <v>1.2461</v>
      </c>
      <c r="M34" s="116">
        <f t="shared" si="10"/>
        <v>0</v>
      </c>
      <c r="N34" s="116">
        <f t="shared" si="10"/>
        <v>0</v>
      </c>
      <c r="O34" s="116">
        <f t="shared" si="10"/>
        <v>0</v>
      </c>
      <c r="P34" s="116">
        <f t="shared" si="10"/>
        <v>0</v>
      </c>
      <c r="Q34" s="116">
        <f t="shared" si="10"/>
        <v>0</v>
      </c>
      <c r="R34" s="116">
        <f t="shared" si="10"/>
        <v>0</v>
      </c>
      <c r="S34" s="116">
        <f t="shared" si="10"/>
        <v>0</v>
      </c>
      <c r="T34" s="116">
        <f t="shared" si="10"/>
        <v>0</v>
      </c>
      <c r="U34" s="116">
        <f t="shared" si="10"/>
        <v>0</v>
      </c>
      <c r="V34" s="116">
        <f t="shared" si="10"/>
        <v>0</v>
      </c>
      <c r="W34" s="116">
        <f t="shared" si="10"/>
        <v>0</v>
      </c>
      <c r="X34" s="116">
        <f t="shared" si="10"/>
        <v>0</v>
      </c>
      <c r="Y34" s="84"/>
      <c r="Z34" s="82"/>
    </row>
    <row r="35" spans="2:26" x14ac:dyDescent="0.2">
      <c r="B35" s="499">
        <f t="shared" si="7"/>
        <v>5</v>
      </c>
      <c r="C35" s="113">
        <f t="shared" si="9"/>
        <v>4</v>
      </c>
      <c r="D35" s="115">
        <v>1</v>
      </c>
      <c r="E35" s="116">
        <f t="shared" ref="E35:X35" si="11">ROUND(IF(E$30&lt;=$C35,1,IF(AND(E$30&gt;$C35,E$30&lt;=($B35+$C35)),D35*(1+E$27),0)),4)</f>
        <v>1</v>
      </c>
      <c r="F35" s="116">
        <f t="shared" si="11"/>
        <v>1</v>
      </c>
      <c r="G35" s="116">
        <f t="shared" si="11"/>
        <v>1</v>
      </c>
      <c r="H35" s="116">
        <f t="shared" si="11"/>
        <v>1</v>
      </c>
      <c r="I35" s="116">
        <f t="shared" si="11"/>
        <v>1.0449999999999999</v>
      </c>
      <c r="J35" s="116">
        <f t="shared" si="11"/>
        <v>1.0920000000000001</v>
      </c>
      <c r="K35" s="116">
        <f t="shared" si="11"/>
        <v>1.1411</v>
      </c>
      <c r="L35" s="116">
        <f t="shared" si="11"/>
        <v>1.1923999999999999</v>
      </c>
      <c r="M35" s="116">
        <f t="shared" si="11"/>
        <v>1.2461</v>
      </c>
      <c r="N35" s="116">
        <f t="shared" si="11"/>
        <v>0</v>
      </c>
      <c r="O35" s="116">
        <f t="shared" si="11"/>
        <v>0</v>
      </c>
      <c r="P35" s="116">
        <f t="shared" si="11"/>
        <v>0</v>
      </c>
      <c r="Q35" s="116">
        <f t="shared" si="11"/>
        <v>0</v>
      </c>
      <c r="R35" s="116">
        <f t="shared" si="11"/>
        <v>0</v>
      </c>
      <c r="S35" s="116">
        <f t="shared" si="11"/>
        <v>0</v>
      </c>
      <c r="T35" s="116">
        <f t="shared" si="11"/>
        <v>0</v>
      </c>
      <c r="U35" s="116">
        <f t="shared" si="11"/>
        <v>0</v>
      </c>
      <c r="V35" s="116">
        <f t="shared" si="11"/>
        <v>0</v>
      </c>
      <c r="W35" s="116">
        <f t="shared" si="11"/>
        <v>0</v>
      </c>
      <c r="X35" s="116">
        <f t="shared" si="11"/>
        <v>0</v>
      </c>
      <c r="Y35" s="84"/>
      <c r="Z35" s="82"/>
    </row>
    <row r="36" spans="2:26" x14ac:dyDescent="0.2">
      <c r="B36" s="499">
        <f t="shared" si="7"/>
        <v>5</v>
      </c>
      <c r="C36" s="113">
        <f t="shared" si="9"/>
        <v>5</v>
      </c>
      <c r="D36" s="115">
        <v>1</v>
      </c>
      <c r="E36" s="116">
        <f t="shared" ref="E36:X36" si="12">ROUND(IF(E$30&lt;=$C36,1,IF(AND(E$30&gt;$C36,E$30&lt;=($B36+$C36)),D36*(1+E$27),0)),4)</f>
        <v>1</v>
      </c>
      <c r="F36" s="116">
        <f t="shared" si="12"/>
        <v>1</v>
      </c>
      <c r="G36" s="116">
        <f t="shared" si="12"/>
        <v>1</v>
      </c>
      <c r="H36" s="116">
        <f t="shared" si="12"/>
        <v>1</v>
      </c>
      <c r="I36" s="116">
        <f t="shared" si="12"/>
        <v>1</v>
      </c>
      <c r="J36" s="116">
        <f t="shared" si="12"/>
        <v>1.0449999999999999</v>
      </c>
      <c r="K36" s="116">
        <f t="shared" si="12"/>
        <v>1.0920000000000001</v>
      </c>
      <c r="L36" s="116">
        <f t="shared" si="12"/>
        <v>1.1411</v>
      </c>
      <c r="M36" s="116">
        <f t="shared" si="12"/>
        <v>1.1923999999999999</v>
      </c>
      <c r="N36" s="116">
        <f t="shared" si="12"/>
        <v>1.2461</v>
      </c>
      <c r="O36" s="116">
        <f t="shared" si="12"/>
        <v>0</v>
      </c>
      <c r="P36" s="116">
        <f t="shared" si="12"/>
        <v>0</v>
      </c>
      <c r="Q36" s="116">
        <f t="shared" si="12"/>
        <v>0</v>
      </c>
      <c r="R36" s="116">
        <f t="shared" si="12"/>
        <v>0</v>
      </c>
      <c r="S36" s="116">
        <f t="shared" si="12"/>
        <v>0</v>
      </c>
      <c r="T36" s="116">
        <f t="shared" si="12"/>
        <v>0</v>
      </c>
      <c r="U36" s="116">
        <f t="shared" si="12"/>
        <v>0</v>
      </c>
      <c r="V36" s="116">
        <f t="shared" si="12"/>
        <v>0</v>
      </c>
      <c r="W36" s="116">
        <f t="shared" si="12"/>
        <v>0</v>
      </c>
      <c r="X36" s="116">
        <f t="shared" si="12"/>
        <v>0</v>
      </c>
      <c r="Y36" s="84"/>
      <c r="Z36" s="82"/>
    </row>
    <row r="37" spans="2:26" x14ac:dyDescent="0.2">
      <c r="B37" s="499">
        <f t="shared" si="7"/>
        <v>5</v>
      </c>
      <c r="C37" s="113">
        <f t="shared" si="9"/>
        <v>6</v>
      </c>
      <c r="D37" s="115">
        <v>1</v>
      </c>
      <c r="E37" s="116">
        <f t="shared" ref="E37:X37" si="13">ROUND(IF(E$30&lt;=$C37,1,IF(AND(E$30&gt;$C37,E$30&lt;=($B37+$C37)),D37*(1+E$27),0)),4)</f>
        <v>1</v>
      </c>
      <c r="F37" s="116">
        <f t="shared" si="13"/>
        <v>1</v>
      </c>
      <c r="G37" s="116">
        <f t="shared" si="13"/>
        <v>1</v>
      </c>
      <c r="H37" s="116">
        <f t="shared" si="13"/>
        <v>1</v>
      </c>
      <c r="I37" s="116">
        <f t="shared" si="13"/>
        <v>1</v>
      </c>
      <c r="J37" s="116">
        <f t="shared" si="13"/>
        <v>1</v>
      </c>
      <c r="K37" s="116">
        <f t="shared" si="13"/>
        <v>1.0449999999999999</v>
      </c>
      <c r="L37" s="116">
        <f t="shared" si="13"/>
        <v>1.0920000000000001</v>
      </c>
      <c r="M37" s="116">
        <f t="shared" si="13"/>
        <v>1.1411</v>
      </c>
      <c r="N37" s="116">
        <f t="shared" si="13"/>
        <v>1.1923999999999999</v>
      </c>
      <c r="O37" s="116">
        <f t="shared" si="13"/>
        <v>1.2461</v>
      </c>
      <c r="P37" s="116">
        <f t="shared" si="13"/>
        <v>0</v>
      </c>
      <c r="Q37" s="116">
        <f t="shared" si="13"/>
        <v>0</v>
      </c>
      <c r="R37" s="116">
        <f t="shared" si="13"/>
        <v>0</v>
      </c>
      <c r="S37" s="116">
        <f t="shared" si="13"/>
        <v>0</v>
      </c>
      <c r="T37" s="116">
        <f t="shared" si="13"/>
        <v>0</v>
      </c>
      <c r="U37" s="116">
        <f t="shared" si="13"/>
        <v>0</v>
      </c>
      <c r="V37" s="116">
        <f t="shared" si="13"/>
        <v>0</v>
      </c>
      <c r="W37" s="116">
        <f t="shared" si="13"/>
        <v>0</v>
      </c>
      <c r="X37" s="116">
        <f t="shared" si="13"/>
        <v>0</v>
      </c>
      <c r="Y37" s="84"/>
      <c r="Z37" s="82"/>
    </row>
    <row r="38" spans="2:26" x14ac:dyDescent="0.2">
      <c r="B38" s="499">
        <f t="shared" si="7"/>
        <v>5</v>
      </c>
      <c r="C38" s="113">
        <f t="shared" si="9"/>
        <v>7</v>
      </c>
      <c r="D38" s="115">
        <v>1</v>
      </c>
      <c r="E38" s="116">
        <f t="shared" ref="E38:X38" si="14">ROUND(IF(E$30&lt;=$C38,1,IF(AND(E$30&gt;$C38,E$30&lt;=($B38+$C38)),D38*(1+E$27),0)),4)</f>
        <v>1</v>
      </c>
      <c r="F38" s="116">
        <f t="shared" si="14"/>
        <v>1</v>
      </c>
      <c r="G38" s="116">
        <f t="shared" si="14"/>
        <v>1</v>
      </c>
      <c r="H38" s="116">
        <f t="shared" si="14"/>
        <v>1</v>
      </c>
      <c r="I38" s="116">
        <f t="shared" si="14"/>
        <v>1</v>
      </c>
      <c r="J38" s="116">
        <f t="shared" si="14"/>
        <v>1</v>
      </c>
      <c r="K38" s="116">
        <f t="shared" si="14"/>
        <v>1</v>
      </c>
      <c r="L38" s="116">
        <f t="shared" si="14"/>
        <v>1.0449999999999999</v>
      </c>
      <c r="M38" s="116">
        <f t="shared" si="14"/>
        <v>1.0920000000000001</v>
      </c>
      <c r="N38" s="116">
        <f t="shared" si="14"/>
        <v>1.1411</v>
      </c>
      <c r="O38" s="116">
        <f t="shared" si="14"/>
        <v>1.1923999999999999</v>
      </c>
      <c r="P38" s="116">
        <f t="shared" si="14"/>
        <v>1.2461</v>
      </c>
      <c r="Q38" s="116">
        <f t="shared" si="14"/>
        <v>0</v>
      </c>
      <c r="R38" s="116">
        <f t="shared" si="14"/>
        <v>0</v>
      </c>
      <c r="S38" s="116">
        <f t="shared" si="14"/>
        <v>0</v>
      </c>
      <c r="T38" s="116">
        <f t="shared" si="14"/>
        <v>0</v>
      </c>
      <c r="U38" s="116">
        <f t="shared" si="14"/>
        <v>0</v>
      </c>
      <c r="V38" s="116">
        <f t="shared" si="14"/>
        <v>0</v>
      </c>
      <c r="W38" s="116">
        <f t="shared" si="14"/>
        <v>0</v>
      </c>
      <c r="X38" s="116">
        <f t="shared" si="14"/>
        <v>0</v>
      </c>
      <c r="Y38" s="84"/>
      <c r="Z38" s="82"/>
    </row>
    <row r="39" spans="2:26" x14ac:dyDescent="0.2">
      <c r="B39" s="499">
        <f t="shared" si="7"/>
        <v>5</v>
      </c>
      <c r="C39" s="113">
        <f t="shared" si="9"/>
        <v>8</v>
      </c>
      <c r="D39" s="115">
        <v>1</v>
      </c>
      <c r="E39" s="116">
        <f t="shared" ref="E39:X39" si="15">ROUND(IF(E$30&lt;=$C39,1,IF(AND(E$30&gt;$C39,E$30&lt;=($B39+$C39)),D39*(1+E$27),0)),4)</f>
        <v>1</v>
      </c>
      <c r="F39" s="116">
        <f t="shared" si="15"/>
        <v>1</v>
      </c>
      <c r="G39" s="116">
        <f t="shared" si="15"/>
        <v>1</v>
      </c>
      <c r="H39" s="116">
        <f t="shared" si="15"/>
        <v>1</v>
      </c>
      <c r="I39" s="116">
        <f t="shared" si="15"/>
        <v>1</v>
      </c>
      <c r="J39" s="116">
        <f t="shared" si="15"/>
        <v>1</v>
      </c>
      <c r="K39" s="116">
        <f t="shared" si="15"/>
        <v>1</v>
      </c>
      <c r="L39" s="116">
        <f t="shared" si="15"/>
        <v>1</v>
      </c>
      <c r="M39" s="116">
        <f t="shared" si="15"/>
        <v>1.0449999999999999</v>
      </c>
      <c r="N39" s="116">
        <f t="shared" si="15"/>
        <v>1.0920000000000001</v>
      </c>
      <c r="O39" s="116">
        <f t="shared" si="15"/>
        <v>1.1411</v>
      </c>
      <c r="P39" s="116">
        <f t="shared" si="15"/>
        <v>1.1923999999999999</v>
      </c>
      <c r="Q39" s="116">
        <f t="shared" si="15"/>
        <v>1.2461</v>
      </c>
      <c r="R39" s="116">
        <f t="shared" si="15"/>
        <v>0</v>
      </c>
      <c r="S39" s="116">
        <f t="shared" si="15"/>
        <v>0</v>
      </c>
      <c r="T39" s="116">
        <f t="shared" si="15"/>
        <v>0</v>
      </c>
      <c r="U39" s="116">
        <f t="shared" si="15"/>
        <v>0</v>
      </c>
      <c r="V39" s="116">
        <f t="shared" si="15"/>
        <v>0</v>
      </c>
      <c r="W39" s="116">
        <f t="shared" si="15"/>
        <v>0</v>
      </c>
      <c r="X39" s="116">
        <f t="shared" si="15"/>
        <v>0</v>
      </c>
      <c r="Y39" s="84"/>
      <c r="Z39" s="82"/>
    </row>
    <row r="40" spans="2:26" x14ac:dyDescent="0.2">
      <c r="B40" s="499">
        <f t="shared" si="7"/>
        <v>5</v>
      </c>
      <c r="C40" s="113">
        <f t="shared" si="9"/>
        <v>9</v>
      </c>
      <c r="D40" s="115">
        <v>1</v>
      </c>
      <c r="E40" s="116">
        <f t="shared" ref="E40:X40" si="16">ROUND(IF(E$30&lt;=$C40,1,IF(AND(E$30&gt;$C40,E$30&lt;=($B40+$C40)),D40*(1+E$27),0)),4)</f>
        <v>1</v>
      </c>
      <c r="F40" s="116">
        <f t="shared" si="16"/>
        <v>1</v>
      </c>
      <c r="G40" s="116">
        <f t="shared" si="16"/>
        <v>1</v>
      </c>
      <c r="H40" s="116">
        <f t="shared" si="16"/>
        <v>1</v>
      </c>
      <c r="I40" s="116">
        <f t="shared" si="16"/>
        <v>1</v>
      </c>
      <c r="J40" s="116">
        <f t="shared" si="16"/>
        <v>1</v>
      </c>
      <c r="K40" s="116">
        <f t="shared" si="16"/>
        <v>1</v>
      </c>
      <c r="L40" s="116">
        <f t="shared" si="16"/>
        <v>1</v>
      </c>
      <c r="M40" s="116">
        <f t="shared" si="16"/>
        <v>1</v>
      </c>
      <c r="N40" s="116">
        <f t="shared" si="16"/>
        <v>1.0449999999999999</v>
      </c>
      <c r="O40" s="116">
        <f t="shared" si="16"/>
        <v>1.0920000000000001</v>
      </c>
      <c r="P40" s="116">
        <f t="shared" si="16"/>
        <v>1.1411</v>
      </c>
      <c r="Q40" s="116">
        <f t="shared" si="16"/>
        <v>1.1923999999999999</v>
      </c>
      <c r="R40" s="116">
        <f t="shared" si="16"/>
        <v>1.2461</v>
      </c>
      <c r="S40" s="116">
        <f t="shared" si="16"/>
        <v>0</v>
      </c>
      <c r="T40" s="116">
        <f t="shared" si="16"/>
        <v>0</v>
      </c>
      <c r="U40" s="116">
        <f t="shared" si="16"/>
        <v>0</v>
      </c>
      <c r="V40" s="116">
        <f t="shared" si="16"/>
        <v>0</v>
      </c>
      <c r="W40" s="116">
        <f t="shared" si="16"/>
        <v>0</v>
      </c>
      <c r="X40" s="116">
        <f t="shared" si="16"/>
        <v>0</v>
      </c>
      <c r="Y40" s="84"/>
      <c r="Z40" s="82"/>
    </row>
    <row r="41" spans="2:26" x14ac:dyDescent="0.2">
      <c r="B41" s="499">
        <f t="shared" si="7"/>
        <v>5</v>
      </c>
      <c r="C41" s="113">
        <f t="shared" si="9"/>
        <v>10</v>
      </c>
      <c r="D41" s="115">
        <v>1</v>
      </c>
      <c r="E41" s="116">
        <f t="shared" ref="E41:X41" si="17">ROUND(IF(E$30&lt;=$C41,1,IF(AND(E$30&gt;$C41,E$30&lt;=($B41+$C41)),D41*(1+E$27),0)),4)</f>
        <v>1</v>
      </c>
      <c r="F41" s="116">
        <f t="shared" si="17"/>
        <v>1</v>
      </c>
      <c r="G41" s="116">
        <f t="shared" si="17"/>
        <v>1</v>
      </c>
      <c r="H41" s="116">
        <f t="shared" si="17"/>
        <v>1</v>
      </c>
      <c r="I41" s="116">
        <f t="shared" si="17"/>
        <v>1</v>
      </c>
      <c r="J41" s="116">
        <f t="shared" si="17"/>
        <v>1</v>
      </c>
      <c r="K41" s="116">
        <f t="shared" si="17"/>
        <v>1</v>
      </c>
      <c r="L41" s="116">
        <f t="shared" si="17"/>
        <v>1</v>
      </c>
      <c r="M41" s="116">
        <f t="shared" si="17"/>
        <v>1</v>
      </c>
      <c r="N41" s="116">
        <f t="shared" si="17"/>
        <v>1</v>
      </c>
      <c r="O41" s="116">
        <f t="shared" si="17"/>
        <v>1.0449999999999999</v>
      </c>
      <c r="P41" s="116">
        <f t="shared" si="17"/>
        <v>1.0920000000000001</v>
      </c>
      <c r="Q41" s="116">
        <f t="shared" si="17"/>
        <v>1.1411</v>
      </c>
      <c r="R41" s="116">
        <f t="shared" si="17"/>
        <v>1.1923999999999999</v>
      </c>
      <c r="S41" s="116">
        <f t="shared" si="17"/>
        <v>1.2461</v>
      </c>
      <c r="T41" s="116">
        <f t="shared" si="17"/>
        <v>0</v>
      </c>
      <c r="U41" s="116">
        <f t="shared" si="17"/>
        <v>0</v>
      </c>
      <c r="V41" s="116">
        <f t="shared" si="17"/>
        <v>0</v>
      </c>
      <c r="W41" s="116">
        <f t="shared" si="17"/>
        <v>0</v>
      </c>
      <c r="X41" s="116">
        <f t="shared" si="17"/>
        <v>0</v>
      </c>
      <c r="Y41" s="84"/>
      <c r="Z41" s="82"/>
    </row>
    <row r="42" spans="2:26" x14ac:dyDescent="0.2">
      <c r="B42" s="499">
        <f t="shared" si="7"/>
        <v>5</v>
      </c>
      <c r="C42" s="113">
        <f t="shared" si="9"/>
        <v>11</v>
      </c>
      <c r="D42" s="115">
        <v>1</v>
      </c>
      <c r="E42" s="116">
        <f t="shared" ref="E42:X42" si="18">ROUND(IF(E$30&lt;=$C42,1,IF(AND(E$30&gt;$C42,E$30&lt;=($B42+$C42)),D42*(1+E$27),0)),4)</f>
        <v>1</v>
      </c>
      <c r="F42" s="116">
        <f t="shared" si="18"/>
        <v>1</v>
      </c>
      <c r="G42" s="116">
        <f t="shared" si="18"/>
        <v>1</v>
      </c>
      <c r="H42" s="116">
        <f t="shared" si="18"/>
        <v>1</v>
      </c>
      <c r="I42" s="116">
        <f t="shared" si="18"/>
        <v>1</v>
      </c>
      <c r="J42" s="116">
        <f t="shared" si="18"/>
        <v>1</v>
      </c>
      <c r="K42" s="116">
        <f t="shared" si="18"/>
        <v>1</v>
      </c>
      <c r="L42" s="116">
        <f t="shared" si="18"/>
        <v>1</v>
      </c>
      <c r="M42" s="116">
        <f t="shared" si="18"/>
        <v>1</v>
      </c>
      <c r="N42" s="116">
        <f t="shared" si="18"/>
        <v>1</v>
      </c>
      <c r="O42" s="116">
        <f t="shared" si="18"/>
        <v>1</v>
      </c>
      <c r="P42" s="116">
        <f t="shared" si="18"/>
        <v>1.0449999999999999</v>
      </c>
      <c r="Q42" s="116">
        <f t="shared" si="18"/>
        <v>1.0920000000000001</v>
      </c>
      <c r="R42" s="116">
        <f t="shared" si="18"/>
        <v>1.1411</v>
      </c>
      <c r="S42" s="116">
        <f t="shared" si="18"/>
        <v>1.1923999999999999</v>
      </c>
      <c r="T42" s="116">
        <f t="shared" si="18"/>
        <v>1.2461</v>
      </c>
      <c r="U42" s="116">
        <f t="shared" si="18"/>
        <v>0</v>
      </c>
      <c r="V42" s="116">
        <f t="shared" si="18"/>
        <v>0</v>
      </c>
      <c r="W42" s="116">
        <f t="shared" si="18"/>
        <v>0</v>
      </c>
      <c r="X42" s="116">
        <f t="shared" si="18"/>
        <v>0</v>
      </c>
      <c r="Y42" s="84"/>
      <c r="Z42" s="82"/>
    </row>
    <row r="43" spans="2:26" x14ac:dyDescent="0.2">
      <c r="B43" s="499">
        <f t="shared" si="7"/>
        <v>5</v>
      </c>
      <c r="C43" s="113">
        <f t="shared" si="9"/>
        <v>12</v>
      </c>
      <c r="D43" s="115">
        <v>1</v>
      </c>
      <c r="E43" s="116">
        <f t="shared" ref="E43:X43" si="19">ROUND(IF(E$30&lt;=$C43,1,IF(AND(E$30&gt;$C43,E$30&lt;=($B43+$C43)),D43*(1+E$27),0)),4)</f>
        <v>1</v>
      </c>
      <c r="F43" s="116">
        <f t="shared" si="19"/>
        <v>1</v>
      </c>
      <c r="G43" s="116">
        <f t="shared" si="19"/>
        <v>1</v>
      </c>
      <c r="H43" s="116">
        <f t="shared" si="19"/>
        <v>1</v>
      </c>
      <c r="I43" s="116">
        <f t="shared" si="19"/>
        <v>1</v>
      </c>
      <c r="J43" s="116">
        <f t="shared" si="19"/>
        <v>1</v>
      </c>
      <c r="K43" s="116">
        <f t="shared" si="19"/>
        <v>1</v>
      </c>
      <c r="L43" s="116">
        <f t="shared" si="19"/>
        <v>1</v>
      </c>
      <c r="M43" s="116">
        <f t="shared" si="19"/>
        <v>1</v>
      </c>
      <c r="N43" s="116">
        <f t="shared" si="19"/>
        <v>1</v>
      </c>
      <c r="O43" s="116">
        <f t="shared" si="19"/>
        <v>1</v>
      </c>
      <c r="P43" s="116">
        <f t="shared" si="19"/>
        <v>1</v>
      </c>
      <c r="Q43" s="116">
        <f t="shared" si="19"/>
        <v>1.0449999999999999</v>
      </c>
      <c r="R43" s="116">
        <f t="shared" si="19"/>
        <v>1.0920000000000001</v>
      </c>
      <c r="S43" s="116">
        <f t="shared" si="19"/>
        <v>1.1411</v>
      </c>
      <c r="T43" s="116">
        <f t="shared" si="19"/>
        <v>1.1923999999999999</v>
      </c>
      <c r="U43" s="116">
        <f t="shared" si="19"/>
        <v>1.2461</v>
      </c>
      <c r="V43" s="116">
        <f t="shared" si="19"/>
        <v>0</v>
      </c>
      <c r="W43" s="116">
        <f t="shared" si="19"/>
        <v>0</v>
      </c>
      <c r="X43" s="116">
        <f t="shared" si="19"/>
        <v>0</v>
      </c>
      <c r="Y43" s="84"/>
      <c r="Z43" s="82"/>
    </row>
    <row r="44" spans="2:26" x14ac:dyDescent="0.2">
      <c r="B44" s="499">
        <f t="shared" si="7"/>
        <v>5</v>
      </c>
      <c r="C44" s="113">
        <f t="shared" si="9"/>
        <v>13</v>
      </c>
      <c r="D44" s="115">
        <v>1</v>
      </c>
      <c r="E44" s="116">
        <f t="shared" ref="E44:X44" si="20">ROUND(IF(E$30&lt;=$C44,1,IF(AND(E$30&gt;$C44,E$30&lt;=($B44+$C44)),D44*(1+E$27),0)),4)</f>
        <v>1</v>
      </c>
      <c r="F44" s="116">
        <f t="shared" si="20"/>
        <v>1</v>
      </c>
      <c r="G44" s="116">
        <f t="shared" si="20"/>
        <v>1</v>
      </c>
      <c r="H44" s="116">
        <f t="shared" si="20"/>
        <v>1</v>
      </c>
      <c r="I44" s="116">
        <f t="shared" si="20"/>
        <v>1</v>
      </c>
      <c r="J44" s="116">
        <f t="shared" si="20"/>
        <v>1</v>
      </c>
      <c r="K44" s="116">
        <f t="shared" si="20"/>
        <v>1</v>
      </c>
      <c r="L44" s="116">
        <f t="shared" si="20"/>
        <v>1</v>
      </c>
      <c r="M44" s="116">
        <f t="shared" si="20"/>
        <v>1</v>
      </c>
      <c r="N44" s="116">
        <f t="shared" si="20"/>
        <v>1</v>
      </c>
      <c r="O44" s="116">
        <f t="shared" si="20"/>
        <v>1</v>
      </c>
      <c r="P44" s="116">
        <f t="shared" si="20"/>
        <v>1</v>
      </c>
      <c r="Q44" s="116">
        <f t="shared" si="20"/>
        <v>1</v>
      </c>
      <c r="R44" s="116">
        <f t="shared" si="20"/>
        <v>1.0449999999999999</v>
      </c>
      <c r="S44" s="116">
        <f t="shared" si="20"/>
        <v>1.0920000000000001</v>
      </c>
      <c r="T44" s="116">
        <f t="shared" si="20"/>
        <v>1.1411</v>
      </c>
      <c r="U44" s="116">
        <f t="shared" si="20"/>
        <v>1.1923999999999999</v>
      </c>
      <c r="V44" s="116">
        <f t="shared" si="20"/>
        <v>1.2461</v>
      </c>
      <c r="W44" s="116">
        <f t="shared" si="20"/>
        <v>0</v>
      </c>
      <c r="X44" s="116">
        <f t="shared" si="20"/>
        <v>0</v>
      </c>
      <c r="Y44" s="84"/>
      <c r="Z44" s="82"/>
    </row>
    <row r="45" spans="2:26" x14ac:dyDescent="0.2">
      <c r="B45" s="499">
        <f t="shared" si="7"/>
        <v>5</v>
      </c>
      <c r="C45" s="113">
        <f t="shared" si="9"/>
        <v>14</v>
      </c>
      <c r="D45" s="115">
        <v>1</v>
      </c>
      <c r="E45" s="116">
        <f t="shared" ref="E45:X45" si="21">ROUND(IF(E$30&lt;=$C45,1,IF(AND(E$30&gt;$C45,E$30&lt;=($B45+$C45)),D45*(1+E$27),0)),4)</f>
        <v>1</v>
      </c>
      <c r="F45" s="116">
        <f t="shared" si="21"/>
        <v>1</v>
      </c>
      <c r="G45" s="116">
        <f t="shared" si="21"/>
        <v>1</v>
      </c>
      <c r="H45" s="116">
        <f t="shared" si="21"/>
        <v>1</v>
      </c>
      <c r="I45" s="116">
        <f t="shared" si="21"/>
        <v>1</v>
      </c>
      <c r="J45" s="116">
        <f t="shared" si="21"/>
        <v>1</v>
      </c>
      <c r="K45" s="116">
        <f t="shared" si="21"/>
        <v>1</v>
      </c>
      <c r="L45" s="116">
        <f t="shared" si="21"/>
        <v>1</v>
      </c>
      <c r="M45" s="116">
        <f t="shared" si="21"/>
        <v>1</v>
      </c>
      <c r="N45" s="116">
        <f t="shared" si="21"/>
        <v>1</v>
      </c>
      <c r="O45" s="116">
        <f t="shared" si="21"/>
        <v>1</v>
      </c>
      <c r="P45" s="116">
        <f t="shared" si="21"/>
        <v>1</v>
      </c>
      <c r="Q45" s="116">
        <f t="shared" si="21"/>
        <v>1</v>
      </c>
      <c r="R45" s="116">
        <f t="shared" si="21"/>
        <v>1</v>
      </c>
      <c r="S45" s="116">
        <f t="shared" si="21"/>
        <v>1.0449999999999999</v>
      </c>
      <c r="T45" s="116">
        <f t="shared" si="21"/>
        <v>1.0920000000000001</v>
      </c>
      <c r="U45" s="116">
        <f t="shared" si="21"/>
        <v>1.1411</v>
      </c>
      <c r="V45" s="116">
        <f t="shared" si="21"/>
        <v>1.1923999999999999</v>
      </c>
      <c r="W45" s="116">
        <f t="shared" si="21"/>
        <v>1.2461</v>
      </c>
      <c r="X45" s="116">
        <f t="shared" si="21"/>
        <v>0</v>
      </c>
      <c r="Y45" s="84"/>
      <c r="Z45" s="82"/>
    </row>
    <row r="46" spans="2:26" x14ac:dyDescent="0.2">
      <c r="B46" s="499">
        <f t="shared" si="7"/>
        <v>5</v>
      </c>
      <c r="C46" s="113">
        <f t="shared" si="9"/>
        <v>15</v>
      </c>
      <c r="D46" s="115">
        <v>1</v>
      </c>
      <c r="E46" s="116">
        <f t="shared" ref="E46:X46" si="22">ROUND(IF(E$30&lt;=$C46,1,IF(AND(E$30&gt;$C46,E$30&lt;=($B46+$C46)),D46*(1+E$27),0)),4)</f>
        <v>1</v>
      </c>
      <c r="F46" s="116">
        <f t="shared" si="22"/>
        <v>1</v>
      </c>
      <c r="G46" s="116">
        <f t="shared" si="22"/>
        <v>1</v>
      </c>
      <c r="H46" s="116">
        <f t="shared" si="22"/>
        <v>1</v>
      </c>
      <c r="I46" s="116">
        <f t="shared" si="22"/>
        <v>1</v>
      </c>
      <c r="J46" s="116">
        <f t="shared" si="22"/>
        <v>1</v>
      </c>
      <c r="K46" s="116">
        <f t="shared" si="22"/>
        <v>1</v>
      </c>
      <c r="L46" s="116">
        <f t="shared" si="22"/>
        <v>1</v>
      </c>
      <c r="M46" s="116">
        <f t="shared" si="22"/>
        <v>1</v>
      </c>
      <c r="N46" s="116">
        <f t="shared" si="22"/>
        <v>1</v>
      </c>
      <c r="O46" s="116">
        <f t="shared" si="22"/>
        <v>1</v>
      </c>
      <c r="P46" s="116">
        <f t="shared" si="22"/>
        <v>1</v>
      </c>
      <c r="Q46" s="116">
        <f t="shared" si="22"/>
        <v>1</v>
      </c>
      <c r="R46" s="116">
        <f t="shared" si="22"/>
        <v>1</v>
      </c>
      <c r="S46" s="116">
        <f t="shared" si="22"/>
        <v>1</v>
      </c>
      <c r="T46" s="116">
        <f t="shared" si="22"/>
        <v>1.0449999999999999</v>
      </c>
      <c r="U46" s="116">
        <f t="shared" si="22"/>
        <v>1.0920000000000001</v>
      </c>
      <c r="V46" s="116">
        <f t="shared" si="22"/>
        <v>1.1411</v>
      </c>
      <c r="W46" s="116">
        <f t="shared" si="22"/>
        <v>1.1923999999999999</v>
      </c>
      <c r="X46" s="116">
        <f t="shared" si="22"/>
        <v>1.2461</v>
      </c>
      <c r="Y46" s="84"/>
      <c r="Z46" s="82"/>
    </row>
    <row r="47" spans="2:26" x14ac:dyDescent="0.2">
      <c r="B47" s="499">
        <f t="shared" si="7"/>
        <v>4</v>
      </c>
      <c r="C47" s="113">
        <f t="shared" si="9"/>
        <v>16</v>
      </c>
      <c r="D47" s="115">
        <v>1</v>
      </c>
      <c r="E47" s="116">
        <f t="shared" ref="E47:X47" si="23">ROUND(IF(E$30&lt;=$C47,1,IF(AND(E$30&gt;$C47,E$30&lt;=($B47+$C47)),D47*(1+E$27),0)),4)</f>
        <v>1</v>
      </c>
      <c r="F47" s="116">
        <f t="shared" si="23"/>
        <v>1</v>
      </c>
      <c r="G47" s="116">
        <f t="shared" si="23"/>
        <v>1</v>
      </c>
      <c r="H47" s="116">
        <f t="shared" si="23"/>
        <v>1</v>
      </c>
      <c r="I47" s="116">
        <f t="shared" si="23"/>
        <v>1</v>
      </c>
      <c r="J47" s="116">
        <f t="shared" si="23"/>
        <v>1</v>
      </c>
      <c r="K47" s="116">
        <f t="shared" si="23"/>
        <v>1</v>
      </c>
      <c r="L47" s="116">
        <f t="shared" si="23"/>
        <v>1</v>
      </c>
      <c r="M47" s="116">
        <f t="shared" si="23"/>
        <v>1</v>
      </c>
      <c r="N47" s="116">
        <f t="shared" si="23"/>
        <v>1</v>
      </c>
      <c r="O47" s="116">
        <f t="shared" si="23"/>
        <v>1</v>
      </c>
      <c r="P47" s="116">
        <f t="shared" si="23"/>
        <v>1</v>
      </c>
      <c r="Q47" s="116">
        <f t="shared" si="23"/>
        <v>1</v>
      </c>
      <c r="R47" s="116">
        <f t="shared" si="23"/>
        <v>1</v>
      </c>
      <c r="S47" s="116">
        <f t="shared" si="23"/>
        <v>1</v>
      </c>
      <c r="T47" s="116">
        <f t="shared" si="23"/>
        <v>1</v>
      </c>
      <c r="U47" s="116">
        <f t="shared" si="23"/>
        <v>1.0449999999999999</v>
      </c>
      <c r="V47" s="116">
        <f t="shared" si="23"/>
        <v>1.0920000000000001</v>
      </c>
      <c r="W47" s="116">
        <f t="shared" si="23"/>
        <v>1.1411</v>
      </c>
      <c r="X47" s="116">
        <f t="shared" si="23"/>
        <v>1.1923999999999999</v>
      </c>
      <c r="Y47" s="84"/>
      <c r="Z47" s="82"/>
    </row>
    <row r="48" spans="2:26" x14ac:dyDescent="0.2">
      <c r="B48" s="499">
        <f t="shared" si="7"/>
        <v>3</v>
      </c>
      <c r="C48" s="113">
        <f t="shared" si="9"/>
        <v>17</v>
      </c>
      <c r="D48" s="115">
        <v>1</v>
      </c>
      <c r="E48" s="116">
        <f t="shared" ref="E48:X48" si="24">ROUND(IF(E$30&lt;=$C48,1,IF(AND(E$30&gt;$C48,E$30&lt;=($B48+$C48)),D48*(1+E$27),0)),4)</f>
        <v>1</v>
      </c>
      <c r="F48" s="116">
        <f t="shared" si="24"/>
        <v>1</v>
      </c>
      <c r="G48" s="116">
        <f t="shared" si="24"/>
        <v>1</v>
      </c>
      <c r="H48" s="116">
        <f t="shared" si="24"/>
        <v>1</v>
      </c>
      <c r="I48" s="116">
        <f t="shared" si="24"/>
        <v>1</v>
      </c>
      <c r="J48" s="116">
        <f t="shared" si="24"/>
        <v>1</v>
      </c>
      <c r="K48" s="116">
        <f t="shared" si="24"/>
        <v>1</v>
      </c>
      <c r="L48" s="116">
        <f t="shared" si="24"/>
        <v>1</v>
      </c>
      <c r="M48" s="116">
        <f t="shared" si="24"/>
        <v>1</v>
      </c>
      <c r="N48" s="116">
        <f t="shared" si="24"/>
        <v>1</v>
      </c>
      <c r="O48" s="116">
        <f t="shared" si="24"/>
        <v>1</v>
      </c>
      <c r="P48" s="116">
        <f t="shared" si="24"/>
        <v>1</v>
      </c>
      <c r="Q48" s="116">
        <f t="shared" si="24"/>
        <v>1</v>
      </c>
      <c r="R48" s="116">
        <f t="shared" si="24"/>
        <v>1</v>
      </c>
      <c r="S48" s="116">
        <f t="shared" si="24"/>
        <v>1</v>
      </c>
      <c r="T48" s="116">
        <f t="shared" si="24"/>
        <v>1</v>
      </c>
      <c r="U48" s="116">
        <f t="shared" si="24"/>
        <v>1</v>
      </c>
      <c r="V48" s="116">
        <f t="shared" si="24"/>
        <v>1.0449999999999999</v>
      </c>
      <c r="W48" s="116">
        <f t="shared" si="24"/>
        <v>1.0920000000000001</v>
      </c>
      <c r="X48" s="116">
        <f t="shared" si="24"/>
        <v>1.1411</v>
      </c>
      <c r="Y48" s="84"/>
      <c r="Z48" s="82"/>
    </row>
    <row r="49" spans="2:27" x14ac:dyDescent="0.2">
      <c r="B49" s="499">
        <f t="shared" si="7"/>
        <v>2</v>
      </c>
      <c r="C49" s="113">
        <f t="shared" si="9"/>
        <v>18</v>
      </c>
      <c r="D49" s="115">
        <v>1</v>
      </c>
      <c r="E49" s="116">
        <f t="shared" ref="E49:X49" si="25">ROUND(IF(E$30&lt;=$C49,1,IF(AND(E$30&gt;$C49,E$30&lt;=($B49+$C49)),D49*(1+E$27),0)),4)</f>
        <v>1</v>
      </c>
      <c r="F49" s="116">
        <f t="shared" si="25"/>
        <v>1</v>
      </c>
      <c r="G49" s="116">
        <f t="shared" si="25"/>
        <v>1</v>
      </c>
      <c r="H49" s="116">
        <f t="shared" si="25"/>
        <v>1</v>
      </c>
      <c r="I49" s="116">
        <f t="shared" si="25"/>
        <v>1</v>
      </c>
      <c r="J49" s="116">
        <f t="shared" si="25"/>
        <v>1</v>
      </c>
      <c r="K49" s="116">
        <f t="shared" si="25"/>
        <v>1</v>
      </c>
      <c r="L49" s="116">
        <f t="shared" si="25"/>
        <v>1</v>
      </c>
      <c r="M49" s="116">
        <f t="shared" si="25"/>
        <v>1</v>
      </c>
      <c r="N49" s="116">
        <f t="shared" si="25"/>
        <v>1</v>
      </c>
      <c r="O49" s="116">
        <f t="shared" si="25"/>
        <v>1</v>
      </c>
      <c r="P49" s="116">
        <f t="shared" si="25"/>
        <v>1</v>
      </c>
      <c r="Q49" s="116">
        <f t="shared" si="25"/>
        <v>1</v>
      </c>
      <c r="R49" s="116">
        <f t="shared" si="25"/>
        <v>1</v>
      </c>
      <c r="S49" s="116">
        <f t="shared" si="25"/>
        <v>1</v>
      </c>
      <c r="T49" s="116">
        <f t="shared" si="25"/>
        <v>1</v>
      </c>
      <c r="U49" s="116">
        <f t="shared" si="25"/>
        <v>1</v>
      </c>
      <c r="V49" s="116">
        <f t="shared" si="25"/>
        <v>1</v>
      </c>
      <c r="W49" s="116">
        <f t="shared" si="25"/>
        <v>1.0449999999999999</v>
      </c>
      <c r="X49" s="116">
        <f t="shared" si="25"/>
        <v>1.0920000000000001</v>
      </c>
      <c r="Y49" s="84"/>
      <c r="Z49" s="82"/>
    </row>
    <row r="50" spans="2:27" x14ac:dyDescent="0.2">
      <c r="B50" s="499">
        <f t="shared" si="7"/>
        <v>1</v>
      </c>
      <c r="C50" s="113">
        <f t="shared" si="9"/>
        <v>19</v>
      </c>
      <c r="D50" s="115">
        <v>1</v>
      </c>
      <c r="E50" s="116">
        <f t="shared" ref="E50:X50" si="26">ROUND(IF(E$30&lt;=$C50,1,IF(AND(E$30&gt;$C50,E$30&lt;=($B50+$C50)),D50*(1+E$27),0)),4)</f>
        <v>1</v>
      </c>
      <c r="F50" s="116">
        <f t="shared" si="26"/>
        <v>1</v>
      </c>
      <c r="G50" s="116">
        <f t="shared" si="26"/>
        <v>1</v>
      </c>
      <c r="H50" s="116">
        <f t="shared" si="26"/>
        <v>1</v>
      </c>
      <c r="I50" s="116">
        <f t="shared" si="26"/>
        <v>1</v>
      </c>
      <c r="J50" s="116">
        <f t="shared" si="26"/>
        <v>1</v>
      </c>
      <c r="K50" s="116">
        <f t="shared" si="26"/>
        <v>1</v>
      </c>
      <c r="L50" s="116">
        <f t="shared" si="26"/>
        <v>1</v>
      </c>
      <c r="M50" s="116">
        <f t="shared" si="26"/>
        <v>1</v>
      </c>
      <c r="N50" s="116">
        <f t="shared" si="26"/>
        <v>1</v>
      </c>
      <c r="O50" s="116">
        <f t="shared" si="26"/>
        <v>1</v>
      </c>
      <c r="P50" s="116">
        <f t="shared" si="26"/>
        <v>1</v>
      </c>
      <c r="Q50" s="116">
        <f t="shared" si="26"/>
        <v>1</v>
      </c>
      <c r="R50" s="116">
        <f t="shared" si="26"/>
        <v>1</v>
      </c>
      <c r="S50" s="116">
        <f t="shared" si="26"/>
        <v>1</v>
      </c>
      <c r="T50" s="116">
        <f t="shared" si="26"/>
        <v>1</v>
      </c>
      <c r="U50" s="116">
        <f t="shared" si="26"/>
        <v>1</v>
      </c>
      <c r="V50" s="116">
        <f t="shared" si="26"/>
        <v>1</v>
      </c>
      <c r="W50" s="116">
        <f t="shared" si="26"/>
        <v>1</v>
      </c>
      <c r="X50" s="116">
        <f t="shared" si="26"/>
        <v>1.0449999999999999</v>
      </c>
      <c r="Y50" s="84"/>
      <c r="Z50" s="82"/>
    </row>
    <row r="51" spans="2:27" x14ac:dyDescent="0.2">
      <c r="B51" s="499">
        <f t="shared" si="7"/>
        <v>0</v>
      </c>
      <c r="C51" s="113">
        <f t="shared" si="9"/>
        <v>20</v>
      </c>
      <c r="D51" s="115">
        <v>1</v>
      </c>
      <c r="E51" s="116">
        <f t="shared" ref="E51:X51" si="27">ROUND(IF(E$30&lt;=$C51,1,IF(AND(E$30&gt;$C51,E$30&lt;=($B51+$C51)),D51*(1+E$27),0)),4)</f>
        <v>1</v>
      </c>
      <c r="F51" s="116">
        <f t="shared" si="27"/>
        <v>1</v>
      </c>
      <c r="G51" s="116">
        <f t="shared" si="27"/>
        <v>1</v>
      </c>
      <c r="H51" s="116">
        <f t="shared" si="27"/>
        <v>1</v>
      </c>
      <c r="I51" s="116">
        <f t="shared" si="27"/>
        <v>1</v>
      </c>
      <c r="J51" s="116">
        <f t="shared" si="27"/>
        <v>1</v>
      </c>
      <c r="K51" s="116">
        <f t="shared" si="27"/>
        <v>1</v>
      </c>
      <c r="L51" s="116">
        <f t="shared" si="27"/>
        <v>1</v>
      </c>
      <c r="M51" s="116">
        <f t="shared" si="27"/>
        <v>1</v>
      </c>
      <c r="N51" s="116">
        <f t="shared" si="27"/>
        <v>1</v>
      </c>
      <c r="O51" s="116">
        <f t="shared" si="27"/>
        <v>1</v>
      </c>
      <c r="P51" s="116">
        <f t="shared" si="27"/>
        <v>1</v>
      </c>
      <c r="Q51" s="116">
        <f t="shared" si="27"/>
        <v>1</v>
      </c>
      <c r="R51" s="116">
        <f t="shared" si="27"/>
        <v>1</v>
      </c>
      <c r="S51" s="116">
        <f t="shared" si="27"/>
        <v>1</v>
      </c>
      <c r="T51" s="116">
        <f t="shared" si="27"/>
        <v>1</v>
      </c>
      <c r="U51" s="116">
        <f t="shared" si="27"/>
        <v>1</v>
      </c>
      <c r="V51" s="116">
        <f t="shared" si="27"/>
        <v>1</v>
      </c>
      <c r="W51" s="116">
        <f t="shared" si="27"/>
        <v>1</v>
      </c>
      <c r="X51" s="116">
        <f t="shared" si="27"/>
        <v>1</v>
      </c>
      <c r="Y51" s="84"/>
      <c r="Z51" s="82"/>
    </row>
    <row r="52" spans="2:27" x14ac:dyDescent="0.2">
      <c r="B52" s="97"/>
      <c r="C52" s="81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2"/>
    </row>
    <row r="55" spans="2:27" x14ac:dyDescent="0.2">
      <c r="B55" s="91" t="str">
        <f>B$9</f>
        <v>Imobilizado/ Intangível - 10 anos</v>
      </c>
      <c r="C55" s="92">
        <f>$C$9</f>
        <v>10</v>
      </c>
      <c r="D55" s="98"/>
      <c r="E55" s="93">
        <f>E$7</f>
        <v>1</v>
      </c>
      <c r="F55" s="93">
        <f t="shared" ref="F55:X55" si="28">F$7</f>
        <v>2</v>
      </c>
      <c r="G55" s="93">
        <f t="shared" si="28"/>
        <v>3</v>
      </c>
      <c r="H55" s="93">
        <f t="shared" si="28"/>
        <v>4</v>
      </c>
      <c r="I55" s="93">
        <f t="shared" si="28"/>
        <v>5</v>
      </c>
      <c r="J55" s="93">
        <f t="shared" si="28"/>
        <v>6</v>
      </c>
      <c r="K55" s="93">
        <f t="shared" si="28"/>
        <v>7</v>
      </c>
      <c r="L55" s="93">
        <f t="shared" si="28"/>
        <v>8</v>
      </c>
      <c r="M55" s="93">
        <f t="shared" si="28"/>
        <v>9</v>
      </c>
      <c r="N55" s="93">
        <f t="shared" si="28"/>
        <v>10</v>
      </c>
      <c r="O55" s="93">
        <f t="shared" si="28"/>
        <v>11</v>
      </c>
      <c r="P55" s="93">
        <f t="shared" si="28"/>
        <v>12</v>
      </c>
      <c r="Q55" s="93">
        <f t="shared" si="28"/>
        <v>13</v>
      </c>
      <c r="R55" s="93">
        <f t="shared" si="28"/>
        <v>14</v>
      </c>
      <c r="S55" s="93">
        <f t="shared" si="28"/>
        <v>15</v>
      </c>
      <c r="T55" s="93">
        <f t="shared" si="28"/>
        <v>16</v>
      </c>
      <c r="U55" s="93">
        <f t="shared" si="28"/>
        <v>17</v>
      </c>
      <c r="V55" s="93">
        <f t="shared" si="28"/>
        <v>18</v>
      </c>
      <c r="W55" s="93">
        <f t="shared" si="28"/>
        <v>19</v>
      </c>
      <c r="X55" s="93">
        <f t="shared" si="28"/>
        <v>20</v>
      </c>
      <c r="Y55" s="83"/>
      <c r="Z55" s="83"/>
      <c r="AA55" s="83"/>
    </row>
    <row r="56" spans="2:27" x14ac:dyDescent="0.2">
      <c r="B56" s="499">
        <v>20</v>
      </c>
      <c r="C56" s="113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83"/>
      <c r="Z56" s="83"/>
      <c r="AA56" s="83"/>
    </row>
    <row r="57" spans="2:27" x14ac:dyDescent="0.2">
      <c r="B57" s="499">
        <f>MIN(C$55,MAX((B$56-C56-1),0))</f>
        <v>10</v>
      </c>
      <c r="C57" s="113">
        <f>$E$7</f>
        <v>1</v>
      </c>
      <c r="D57" s="115">
        <v>1</v>
      </c>
      <c r="E57" s="116">
        <f t="shared" ref="E57:X57" si="29">ROUND(IF(E$55&lt;=$C57,1,IF(AND(E$55&gt;$C57,E$55&lt;=($B57+$C57)),D57*(1+E$27),0)),4)</f>
        <v>1</v>
      </c>
      <c r="F57" s="116">
        <f t="shared" si="29"/>
        <v>1.0449999999999999</v>
      </c>
      <c r="G57" s="116">
        <f t="shared" si="29"/>
        <v>1.0920000000000001</v>
      </c>
      <c r="H57" s="116">
        <f t="shared" si="29"/>
        <v>1.1411</v>
      </c>
      <c r="I57" s="116">
        <f t="shared" si="29"/>
        <v>1.1923999999999999</v>
      </c>
      <c r="J57" s="116">
        <f t="shared" si="29"/>
        <v>1.2461</v>
      </c>
      <c r="K57" s="116">
        <f t="shared" si="29"/>
        <v>1.3022</v>
      </c>
      <c r="L57" s="116">
        <f t="shared" si="29"/>
        <v>1.3608</v>
      </c>
      <c r="M57" s="116">
        <f t="shared" si="29"/>
        <v>1.4219999999999999</v>
      </c>
      <c r="N57" s="116">
        <f t="shared" si="29"/>
        <v>1.486</v>
      </c>
      <c r="O57" s="116">
        <f t="shared" si="29"/>
        <v>1.5528999999999999</v>
      </c>
      <c r="P57" s="116">
        <f t="shared" si="29"/>
        <v>0</v>
      </c>
      <c r="Q57" s="116">
        <f t="shared" si="29"/>
        <v>0</v>
      </c>
      <c r="R57" s="116">
        <f t="shared" si="29"/>
        <v>0</v>
      </c>
      <c r="S57" s="116">
        <f t="shared" si="29"/>
        <v>0</v>
      </c>
      <c r="T57" s="116">
        <f t="shared" si="29"/>
        <v>0</v>
      </c>
      <c r="U57" s="116">
        <f t="shared" si="29"/>
        <v>0</v>
      </c>
      <c r="V57" s="116">
        <f t="shared" si="29"/>
        <v>0</v>
      </c>
      <c r="W57" s="116">
        <f t="shared" si="29"/>
        <v>0</v>
      </c>
      <c r="X57" s="116">
        <f t="shared" si="29"/>
        <v>0</v>
      </c>
      <c r="Y57" s="86"/>
      <c r="Z57" s="87"/>
      <c r="AA57" s="83"/>
    </row>
    <row r="58" spans="2:27" x14ac:dyDescent="0.2">
      <c r="B58" s="499">
        <f t="shared" ref="B58:B76" si="30">MIN(C$55,MAX((B$56-C57-1),0))</f>
        <v>10</v>
      </c>
      <c r="C58" s="113">
        <f>C57+1</f>
        <v>2</v>
      </c>
      <c r="D58" s="115">
        <v>1</v>
      </c>
      <c r="E58" s="116">
        <f t="shared" ref="E58:X58" si="31">ROUND(IF(E$55&lt;=$C58,1,IF(AND(E$55&gt;$C58,E$55&lt;=($B58+$C58)),D58*(1+E$27),0)),4)</f>
        <v>1</v>
      </c>
      <c r="F58" s="116">
        <f t="shared" si="31"/>
        <v>1</v>
      </c>
      <c r="G58" s="116">
        <f t="shared" si="31"/>
        <v>1.0449999999999999</v>
      </c>
      <c r="H58" s="116">
        <f t="shared" si="31"/>
        <v>1.0920000000000001</v>
      </c>
      <c r="I58" s="116">
        <f t="shared" si="31"/>
        <v>1.1411</v>
      </c>
      <c r="J58" s="116">
        <f t="shared" si="31"/>
        <v>1.1923999999999999</v>
      </c>
      <c r="K58" s="116">
        <f t="shared" si="31"/>
        <v>1.2461</v>
      </c>
      <c r="L58" s="116">
        <f t="shared" si="31"/>
        <v>1.3022</v>
      </c>
      <c r="M58" s="116">
        <f t="shared" si="31"/>
        <v>1.3608</v>
      </c>
      <c r="N58" s="116">
        <f t="shared" si="31"/>
        <v>1.4219999999999999</v>
      </c>
      <c r="O58" s="116">
        <f t="shared" si="31"/>
        <v>1.486</v>
      </c>
      <c r="P58" s="116">
        <f t="shared" si="31"/>
        <v>1.5528999999999999</v>
      </c>
      <c r="Q58" s="116">
        <f t="shared" si="31"/>
        <v>0</v>
      </c>
      <c r="R58" s="116">
        <f t="shared" si="31"/>
        <v>0</v>
      </c>
      <c r="S58" s="116">
        <f t="shared" si="31"/>
        <v>0</v>
      </c>
      <c r="T58" s="116">
        <f t="shared" si="31"/>
        <v>0</v>
      </c>
      <c r="U58" s="116">
        <f t="shared" si="31"/>
        <v>0</v>
      </c>
      <c r="V58" s="116">
        <f t="shared" si="31"/>
        <v>0</v>
      </c>
      <c r="W58" s="116">
        <f t="shared" si="31"/>
        <v>0</v>
      </c>
      <c r="X58" s="116">
        <f t="shared" si="31"/>
        <v>0</v>
      </c>
      <c r="Y58" s="86"/>
      <c r="Z58" s="87"/>
      <c r="AA58" s="83"/>
    </row>
    <row r="59" spans="2:27" x14ac:dyDescent="0.2">
      <c r="B59" s="499">
        <f t="shared" si="30"/>
        <v>10</v>
      </c>
      <c r="C59" s="113">
        <f t="shared" ref="C59:C76" si="32">C58+1</f>
        <v>3</v>
      </c>
      <c r="D59" s="115">
        <v>1</v>
      </c>
      <c r="E59" s="116">
        <f t="shared" ref="E59:X59" si="33">ROUND(IF(E$55&lt;=$C59,1,IF(AND(E$55&gt;$C59,E$55&lt;=($B59+$C59)),D59*(1+E$27),0)),4)</f>
        <v>1</v>
      </c>
      <c r="F59" s="116">
        <f t="shared" si="33"/>
        <v>1</v>
      </c>
      <c r="G59" s="116">
        <f t="shared" si="33"/>
        <v>1</v>
      </c>
      <c r="H59" s="116">
        <f t="shared" si="33"/>
        <v>1.0449999999999999</v>
      </c>
      <c r="I59" s="116">
        <f t="shared" si="33"/>
        <v>1.0920000000000001</v>
      </c>
      <c r="J59" s="116">
        <f t="shared" si="33"/>
        <v>1.1411</v>
      </c>
      <c r="K59" s="116">
        <f t="shared" si="33"/>
        <v>1.1923999999999999</v>
      </c>
      <c r="L59" s="116">
        <f t="shared" si="33"/>
        <v>1.2461</v>
      </c>
      <c r="M59" s="116">
        <f t="shared" si="33"/>
        <v>1.3022</v>
      </c>
      <c r="N59" s="116">
        <f t="shared" si="33"/>
        <v>1.3608</v>
      </c>
      <c r="O59" s="116">
        <f t="shared" si="33"/>
        <v>1.4219999999999999</v>
      </c>
      <c r="P59" s="116">
        <f t="shared" si="33"/>
        <v>1.486</v>
      </c>
      <c r="Q59" s="116">
        <f t="shared" si="33"/>
        <v>1.5528999999999999</v>
      </c>
      <c r="R59" s="116">
        <f t="shared" si="33"/>
        <v>0</v>
      </c>
      <c r="S59" s="116">
        <f t="shared" si="33"/>
        <v>0</v>
      </c>
      <c r="T59" s="116">
        <f t="shared" si="33"/>
        <v>0</v>
      </c>
      <c r="U59" s="116">
        <f t="shared" si="33"/>
        <v>0</v>
      </c>
      <c r="V59" s="116">
        <f t="shared" si="33"/>
        <v>0</v>
      </c>
      <c r="W59" s="116">
        <f t="shared" si="33"/>
        <v>0</v>
      </c>
      <c r="X59" s="116">
        <f t="shared" si="33"/>
        <v>0</v>
      </c>
      <c r="Y59" s="86"/>
      <c r="Z59" s="87"/>
      <c r="AA59" s="83"/>
    </row>
    <row r="60" spans="2:27" x14ac:dyDescent="0.2">
      <c r="B60" s="499">
        <f t="shared" si="30"/>
        <v>10</v>
      </c>
      <c r="C60" s="113">
        <f t="shared" si="32"/>
        <v>4</v>
      </c>
      <c r="D60" s="115">
        <v>1</v>
      </c>
      <c r="E60" s="116">
        <f t="shared" ref="E60:X60" si="34">ROUND(IF(E$55&lt;=$C60,1,IF(AND(E$55&gt;$C60,E$55&lt;=($B60+$C60)),D60*(1+E$27),0)),4)</f>
        <v>1</v>
      </c>
      <c r="F60" s="116">
        <f t="shared" si="34"/>
        <v>1</v>
      </c>
      <c r="G60" s="116">
        <f t="shared" si="34"/>
        <v>1</v>
      </c>
      <c r="H60" s="116">
        <f t="shared" si="34"/>
        <v>1</v>
      </c>
      <c r="I60" s="116">
        <f t="shared" si="34"/>
        <v>1.0449999999999999</v>
      </c>
      <c r="J60" s="116">
        <f t="shared" si="34"/>
        <v>1.0920000000000001</v>
      </c>
      <c r="K60" s="116">
        <f t="shared" si="34"/>
        <v>1.1411</v>
      </c>
      <c r="L60" s="116">
        <f t="shared" si="34"/>
        <v>1.1923999999999999</v>
      </c>
      <c r="M60" s="116">
        <f t="shared" si="34"/>
        <v>1.2461</v>
      </c>
      <c r="N60" s="116">
        <f t="shared" si="34"/>
        <v>1.3022</v>
      </c>
      <c r="O60" s="116">
        <f t="shared" si="34"/>
        <v>1.3608</v>
      </c>
      <c r="P60" s="116">
        <f t="shared" si="34"/>
        <v>1.4219999999999999</v>
      </c>
      <c r="Q60" s="116">
        <f t="shared" si="34"/>
        <v>1.486</v>
      </c>
      <c r="R60" s="116">
        <f t="shared" si="34"/>
        <v>1.5528999999999999</v>
      </c>
      <c r="S60" s="116">
        <f t="shared" si="34"/>
        <v>0</v>
      </c>
      <c r="T60" s="116">
        <f t="shared" si="34"/>
        <v>0</v>
      </c>
      <c r="U60" s="116">
        <f t="shared" si="34"/>
        <v>0</v>
      </c>
      <c r="V60" s="116">
        <f t="shared" si="34"/>
        <v>0</v>
      </c>
      <c r="W60" s="116">
        <f t="shared" si="34"/>
        <v>0</v>
      </c>
      <c r="X60" s="116">
        <f t="shared" si="34"/>
        <v>0</v>
      </c>
      <c r="Y60" s="86"/>
      <c r="Z60" s="87"/>
      <c r="AA60" s="83"/>
    </row>
    <row r="61" spans="2:27" x14ac:dyDescent="0.2">
      <c r="B61" s="499">
        <f t="shared" si="30"/>
        <v>10</v>
      </c>
      <c r="C61" s="113">
        <f t="shared" si="32"/>
        <v>5</v>
      </c>
      <c r="D61" s="115">
        <v>1</v>
      </c>
      <c r="E61" s="116">
        <f t="shared" ref="E61:X61" si="35">ROUND(IF(E$55&lt;=$C61,1,IF(AND(E$55&gt;$C61,E$55&lt;=($B61+$C61)),D61*(1+E$27),0)),4)</f>
        <v>1</v>
      </c>
      <c r="F61" s="116">
        <f t="shared" si="35"/>
        <v>1</v>
      </c>
      <c r="G61" s="116">
        <f t="shared" si="35"/>
        <v>1</v>
      </c>
      <c r="H61" s="116">
        <f t="shared" si="35"/>
        <v>1</v>
      </c>
      <c r="I61" s="116">
        <f t="shared" si="35"/>
        <v>1</v>
      </c>
      <c r="J61" s="116">
        <f t="shared" si="35"/>
        <v>1.0449999999999999</v>
      </c>
      <c r="K61" s="116">
        <f t="shared" si="35"/>
        <v>1.0920000000000001</v>
      </c>
      <c r="L61" s="116">
        <f t="shared" si="35"/>
        <v>1.1411</v>
      </c>
      <c r="M61" s="116">
        <f t="shared" si="35"/>
        <v>1.1923999999999999</v>
      </c>
      <c r="N61" s="116">
        <f t="shared" si="35"/>
        <v>1.2461</v>
      </c>
      <c r="O61" s="116">
        <f t="shared" si="35"/>
        <v>1.3022</v>
      </c>
      <c r="P61" s="116">
        <f t="shared" si="35"/>
        <v>1.3608</v>
      </c>
      <c r="Q61" s="116">
        <f t="shared" si="35"/>
        <v>1.4219999999999999</v>
      </c>
      <c r="R61" s="116">
        <f t="shared" si="35"/>
        <v>1.486</v>
      </c>
      <c r="S61" s="116">
        <f t="shared" si="35"/>
        <v>1.5528999999999999</v>
      </c>
      <c r="T61" s="116">
        <f t="shared" si="35"/>
        <v>0</v>
      </c>
      <c r="U61" s="116">
        <f t="shared" si="35"/>
        <v>0</v>
      </c>
      <c r="V61" s="116">
        <f t="shared" si="35"/>
        <v>0</v>
      </c>
      <c r="W61" s="116">
        <f t="shared" si="35"/>
        <v>0</v>
      </c>
      <c r="X61" s="116">
        <f t="shared" si="35"/>
        <v>0</v>
      </c>
      <c r="Y61" s="86"/>
      <c r="Z61" s="87"/>
      <c r="AA61" s="83"/>
    </row>
    <row r="62" spans="2:27" x14ac:dyDescent="0.2">
      <c r="B62" s="499">
        <f t="shared" si="30"/>
        <v>10</v>
      </c>
      <c r="C62" s="113">
        <f t="shared" si="32"/>
        <v>6</v>
      </c>
      <c r="D62" s="115">
        <v>1</v>
      </c>
      <c r="E62" s="116">
        <f t="shared" ref="E62:X62" si="36">ROUND(IF(E$55&lt;=$C62,1,IF(AND(E$55&gt;$C62,E$55&lt;=($B62+$C62)),D62*(1+E$27),0)),4)</f>
        <v>1</v>
      </c>
      <c r="F62" s="116">
        <f t="shared" si="36"/>
        <v>1</v>
      </c>
      <c r="G62" s="116">
        <f t="shared" si="36"/>
        <v>1</v>
      </c>
      <c r="H62" s="116">
        <f t="shared" si="36"/>
        <v>1</v>
      </c>
      <c r="I62" s="116">
        <f t="shared" si="36"/>
        <v>1</v>
      </c>
      <c r="J62" s="116">
        <f t="shared" si="36"/>
        <v>1</v>
      </c>
      <c r="K62" s="116">
        <f t="shared" si="36"/>
        <v>1.0449999999999999</v>
      </c>
      <c r="L62" s="116">
        <f t="shared" si="36"/>
        <v>1.0920000000000001</v>
      </c>
      <c r="M62" s="116">
        <f t="shared" si="36"/>
        <v>1.1411</v>
      </c>
      <c r="N62" s="116">
        <f t="shared" si="36"/>
        <v>1.1923999999999999</v>
      </c>
      <c r="O62" s="116">
        <f t="shared" si="36"/>
        <v>1.2461</v>
      </c>
      <c r="P62" s="116">
        <f t="shared" si="36"/>
        <v>1.3022</v>
      </c>
      <c r="Q62" s="116">
        <f t="shared" si="36"/>
        <v>1.3608</v>
      </c>
      <c r="R62" s="116">
        <f t="shared" si="36"/>
        <v>1.4219999999999999</v>
      </c>
      <c r="S62" s="116">
        <f t="shared" si="36"/>
        <v>1.486</v>
      </c>
      <c r="T62" s="116">
        <f t="shared" si="36"/>
        <v>1.5528999999999999</v>
      </c>
      <c r="U62" s="116">
        <f t="shared" si="36"/>
        <v>0</v>
      </c>
      <c r="V62" s="116">
        <f t="shared" si="36"/>
        <v>0</v>
      </c>
      <c r="W62" s="116">
        <f t="shared" si="36"/>
        <v>0</v>
      </c>
      <c r="X62" s="116">
        <f t="shared" si="36"/>
        <v>0</v>
      </c>
      <c r="Y62" s="86"/>
      <c r="Z62" s="87"/>
      <c r="AA62" s="83"/>
    </row>
    <row r="63" spans="2:27" x14ac:dyDescent="0.2">
      <c r="B63" s="499">
        <f t="shared" si="30"/>
        <v>10</v>
      </c>
      <c r="C63" s="113">
        <f t="shared" si="32"/>
        <v>7</v>
      </c>
      <c r="D63" s="115">
        <v>1</v>
      </c>
      <c r="E63" s="116">
        <f t="shared" ref="E63:X63" si="37">ROUND(IF(E$55&lt;=$C63,1,IF(AND(E$55&gt;$C63,E$55&lt;=($B63+$C63)),D63*(1+E$27),0)),4)</f>
        <v>1</v>
      </c>
      <c r="F63" s="116">
        <f t="shared" si="37"/>
        <v>1</v>
      </c>
      <c r="G63" s="116">
        <f t="shared" si="37"/>
        <v>1</v>
      </c>
      <c r="H63" s="116">
        <f t="shared" si="37"/>
        <v>1</v>
      </c>
      <c r="I63" s="116">
        <f t="shared" si="37"/>
        <v>1</v>
      </c>
      <c r="J63" s="116">
        <f t="shared" si="37"/>
        <v>1</v>
      </c>
      <c r="K63" s="116">
        <f t="shared" si="37"/>
        <v>1</v>
      </c>
      <c r="L63" s="116">
        <f t="shared" si="37"/>
        <v>1.0449999999999999</v>
      </c>
      <c r="M63" s="116">
        <f t="shared" si="37"/>
        <v>1.0920000000000001</v>
      </c>
      <c r="N63" s="116">
        <f t="shared" si="37"/>
        <v>1.1411</v>
      </c>
      <c r="O63" s="116">
        <f t="shared" si="37"/>
        <v>1.1923999999999999</v>
      </c>
      <c r="P63" s="116">
        <f t="shared" si="37"/>
        <v>1.2461</v>
      </c>
      <c r="Q63" s="116">
        <f t="shared" si="37"/>
        <v>1.3022</v>
      </c>
      <c r="R63" s="116">
        <f t="shared" si="37"/>
        <v>1.3608</v>
      </c>
      <c r="S63" s="116">
        <f t="shared" si="37"/>
        <v>1.4219999999999999</v>
      </c>
      <c r="T63" s="116">
        <f t="shared" si="37"/>
        <v>1.486</v>
      </c>
      <c r="U63" s="116">
        <f t="shared" si="37"/>
        <v>1.5528999999999999</v>
      </c>
      <c r="V63" s="116">
        <f t="shared" si="37"/>
        <v>0</v>
      </c>
      <c r="W63" s="116">
        <f t="shared" si="37"/>
        <v>0</v>
      </c>
      <c r="X63" s="116">
        <f t="shared" si="37"/>
        <v>0</v>
      </c>
      <c r="Y63" s="86"/>
      <c r="Z63" s="87"/>
      <c r="AA63" s="83"/>
    </row>
    <row r="64" spans="2:27" x14ac:dyDescent="0.2">
      <c r="B64" s="499">
        <f t="shared" si="30"/>
        <v>10</v>
      </c>
      <c r="C64" s="113">
        <f t="shared" si="32"/>
        <v>8</v>
      </c>
      <c r="D64" s="115">
        <v>1</v>
      </c>
      <c r="E64" s="116">
        <f t="shared" ref="E64:X64" si="38">ROUND(IF(E$55&lt;=$C64,1,IF(AND(E$55&gt;$C64,E$55&lt;=($B64+$C64)),D64*(1+E$27),0)),4)</f>
        <v>1</v>
      </c>
      <c r="F64" s="116">
        <f t="shared" si="38"/>
        <v>1</v>
      </c>
      <c r="G64" s="116">
        <f t="shared" si="38"/>
        <v>1</v>
      </c>
      <c r="H64" s="116">
        <f t="shared" si="38"/>
        <v>1</v>
      </c>
      <c r="I64" s="116">
        <f t="shared" si="38"/>
        <v>1</v>
      </c>
      <c r="J64" s="116">
        <f t="shared" si="38"/>
        <v>1</v>
      </c>
      <c r="K64" s="116">
        <f t="shared" si="38"/>
        <v>1</v>
      </c>
      <c r="L64" s="116">
        <f t="shared" si="38"/>
        <v>1</v>
      </c>
      <c r="M64" s="116">
        <f t="shared" si="38"/>
        <v>1.0449999999999999</v>
      </c>
      <c r="N64" s="116">
        <f t="shared" si="38"/>
        <v>1.0920000000000001</v>
      </c>
      <c r="O64" s="116">
        <f t="shared" si="38"/>
        <v>1.1411</v>
      </c>
      <c r="P64" s="116">
        <f t="shared" si="38"/>
        <v>1.1923999999999999</v>
      </c>
      <c r="Q64" s="116">
        <f t="shared" si="38"/>
        <v>1.2461</v>
      </c>
      <c r="R64" s="116">
        <f t="shared" si="38"/>
        <v>1.3022</v>
      </c>
      <c r="S64" s="116">
        <f t="shared" si="38"/>
        <v>1.3608</v>
      </c>
      <c r="T64" s="116">
        <f t="shared" si="38"/>
        <v>1.4219999999999999</v>
      </c>
      <c r="U64" s="116">
        <f t="shared" si="38"/>
        <v>1.486</v>
      </c>
      <c r="V64" s="116">
        <f t="shared" si="38"/>
        <v>1.5528999999999999</v>
      </c>
      <c r="W64" s="116">
        <f t="shared" si="38"/>
        <v>0</v>
      </c>
      <c r="X64" s="116">
        <f t="shared" si="38"/>
        <v>0</v>
      </c>
      <c r="Y64" s="86"/>
      <c r="Z64" s="87"/>
      <c r="AA64" s="83"/>
    </row>
    <row r="65" spans="2:27" x14ac:dyDescent="0.2">
      <c r="B65" s="499">
        <f t="shared" si="30"/>
        <v>10</v>
      </c>
      <c r="C65" s="113">
        <f t="shared" si="32"/>
        <v>9</v>
      </c>
      <c r="D65" s="115">
        <v>1</v>
      </c>
      <c r="E65" s="116">
        <f t="shared" ref="E65:X65" si="39">ROUND(IF(E$55&lt;=$C65,1,IF(AND(E$55&gt;$C65,E$55&lt;=($B65+$C65)),D65*(1+E$27),0)),4)</f>
        <v>1</v>
      </c>
      <c r="F65" s="116">
        <f t="shared" si="39"/>
        <v>1</v>
      </c>
      <c r="G65" s="116">
        <f t="shared" si="39"/>
        <v>1</v>
      </c>
      <c r="H65" s="116">
        <f t="shared" si="39"/>
        <v>1</v>
      </c>
      <c r="I65" s="116">
        <f t="shared" si="39"/>
        <v>1</v>
      </c>
      <c r="J65" s="116">
        <f t="shared" si="39"/>
        <v>1</v>
      </c>
      <c r="K65" s="116">
        <f t="shared" si="39"/>
        <v>1</v>
      </c>
      <c r="L65" s="116">
        <f t="shared" si="39"/>
        <v>1</v>
      </c>
      <c r="M65" s="116">
        <f t="shared" si="39"/>
        <v>1</v>
      </c>
      <c r="N65" s="116">
        <f t="shared" si="39"/>
        <v>1.0449999999999999</v>
      </c>
      <c r="O65" s="116">
        <f t="shared" si="39"/>
        <v>1.0920000000000001</v>
      </c>
      <c r="P65" s="116">
        <f t="shared" si="39"/>
        <v>1.1411</v>
      </c>
      <c r="Q65" s="116">
        <f t="shared" si="39"/>
        <v>1.1923999999999999</v>
      </c>
      <c r="R65" s="116">
        <f t="shared" si="39"/>
        <v>1.2461</v>
      </c>
      <c r="S65" s="116">
        <f t="shared" si="39"/>
        <v>1.3022</v>
      </c>
      <c r="T65" s="116">
        <f t="shared" si="39"/>
        <v>1.3608</v>
      </c>
      <c r="U65" s="116">
        <f t="shared" si="39"/>
        <v>1.4219999999999999</v>
      </c>
      <c r="V65" s="116">
        <f t="shared" si="39"/>
        <v>1.486</v>
      </c>
      <c r="W65" s="116">
        <f t="shared" si="39"/>
        <v>1.5528999999999999</v>
      </c>
      <c r="X65" s="116">
        <f t="shared" si="39"/>
        <v>0</v>
      </c>
      <c r="Y65" s="86"/>
      <c r="Z65" s="87"/>
      <c r="AA65" s="83"/>
    </row>
    <row r="66" spans="2:27" x14ac:dyDescent="0.2">
      <c r="B66" s="499">
        <f t="shared" si="30"/>
        <v>10</v>
      </c>
      <c r="C66" s="113">
        <f t="shared" si="32"/>
        <v>10</v>
      </c>
      <c r="D66" s="115">
        <v>1</v>
      </c>
      <c r="E66" s="116">
        <f t="shared" ref="E66:X66" si="40">ROUND(IF(E$55&lt;=$C66,1,IF(AND(E$55&gt;$C66,E$55&lt;=($B66+$C66)),D66*(1+E$27),0)),4)</f>
        <v>1</v>
      </c>
      <c r="F66" s="116">
        <f t="shared" si="40"/>
        <v>1</v>
      </c>
      <c r="G66" s="116">
        <f t="shared" si="40"/>
        <v>1</v>
      </c>
      <c r="H66" s="116">
        <f t="shared" si="40"/>
        <v>1</v>
      </c>
      <c r="I66" s="116">
        <f t="shared" si="40"/>
        <v>1</v>
      </c>
      <c r="J66" s="116">
        <f t="shared" si="40"/>
        <v>1</v>
      </c>
      <c r="K66" s="116">
        <f t="shared" si="40"/>
        <v>1</v>
      </c>
      <c r="L66" s="116">
        <f t="shared" si="40"/>
        <v>1</v>
      </c>
      <c r="M66" s="116">
        <f t="shared" si="40"/>
        <v>1</v>
      </c>
      <c r="N66" s="116">
        <f t="shared" si="40"/>
        <v>1</v>
      </c>
      <c r="O66" s="116">
        <f t="shared" si="40"/>
        <v>1.0449999999999999</v>
      </c>
      <c r="P66" s="116">
        <f t="shared" si="40"/>
        <v>1.0920000000000001</v>
      </c>
      <c r="Q66" s="116">
        <f t="shared" si="40"/>
        <v>1.1411</v>
      </c>
      <c r="R66" s="116">
        <f t="shared" si="40"/>
        <v>1.1923999999999999</v>
      </c>
      <c r="S66" s="116">
        <f t="shared" si="40"/>
        <v>1.2461</v>
      </c>
      <c r="T66" s="116">
        <f t="shared" si="40"/>
        <v>1.3022</v>
      </c>
      <c r="U66" s="116">
        <f t="shared" si="40"/>
        <v>1.3608</v>
      </c>
      <c r="V66" s="116">
        <f t="shared" si="40"/>
        <v>1.4219999999999999</v>
      </c>
      <c r="W66" s="116">
        <f t="shared" si="40"/>
        <v>1.486</v>
      </c>
      <c r="X66" s="116">
        <f t="shared" si="40"/>
        <v>1.5528999999999999</v>
      </c>
      <c r="Y66" s="86"/>
      <c r="Z66" s="87"/>
      <c r="AA66" s="83"/>
    </row>
    <row r="67" spans="2:27" x14ac:dyDescent="0.2">
      <c r="B67" s="499">
        <f t="shared" si="30"/>
        <v>9</v>
      </c>
      <c r="C67" s="113">
        <f t="shared" si="32"/>
        <v>11</v>
      </c>
      <c r="D67" s="115">
        <v>1</v>
      </c>
      <c r="E67" s="116">
        <f t="shared" ref="E67:X67" si="41">ROUND(IF(E$55&lt;=$C67,1,IF(AND(E$55&gt;$C67,E$55&lt;=($B67+$C67)),D67*(1+E$27),0)),4)</f>
        <v>1</v>
      </c>
      <c r="F67" s="116">
        <f t="shared" si="41"/>
        <v>1</v>
      </c>
      <c r="G67" s="116">
        <f t="shared" si="41"/>
        <v>1</v>
      </c>
      <c r="H67" s="116">
        <f t="shared" si="41"/>
        <v>1</v>
      </c>
      <c r="I67" s="116">
        <f t="shared" si="41"/>
        <v>1</v>
      </c>
      <c r="J67" s="116">
        <f t="shared" si="41"/>
        <v>1</v>
      </c>
      <c r="K67" s="116">
        <f t="shared" si="41"/>
        <v>1</v>
      </c>
      <c r="L67" s="116">
        <f t="shared" si="41"/>
        <v>1</v>
      </c>
      <c r="M67" s="116">
        <f t="shared" si="41"/>
        <v>1</v>
      </c>
      <c r="N67" s="116">
        <f t="shared" si="41"/>
        <v>1</v>
      </c>
      <c r="O67" s="116">
        <f t="shared" si="41"/>
        <v>1</v>
      </c>
      <c r="P67" s="116">
        <f t="shared" si="41"/>
        <v>1.0449999999999999</v>
      </c>
      <c r="Q67" s="116">
        <f t="shared" si="41"/>
        <v>1.0920000000000001</v>
      </c>
      <c r="R67" s="116">
        <f t="shared" si="41"/>
        <v>1.1411</v>
      </c>
      <c r="S67" s="116">
        <f t="shared" si="41"/>
        <v>1.1923999999999999</v>
      </c>
      <c r="T67" s="116">
        <f t="shared" si="41"/>
        <v>1.2461</v>
      </c>
      <c r="U67" s="116">
        <f t="shared" si="41"/>
        <v>1.3022</v>
      </c>
      <c r="V67" s="116">
        <f t="shared" si="41"/>
        <v>1.3608</v>
      </c>
      <c r="W67" s="116">
        <f t="shared" si="41"/>
        <v>1.4219999999999999</v>
      </c>
      <c r="X67" s="116">
        <f t="shared" si="41"/>
        <v>1.486</v>
      </c>
      <c r="Y67" s="86"/>
      <c r="Z67" s="87"/>
      <c r="AA67" s="83"/>
    </row>
    <row r="68" spans="2:27" x14ac:dyDescent="0.2">
      <c r="B68" s="499">
        <f t="shared" si="30"/>
        <v>8</v>
      </c>
      <c r="C68" s="113">
        <f t="shared" si="32"/>
        <v>12</v>
      </c>
      <c r="D68" s="115">
        <v>1</v>
      </c>
      <c r="E68" s="116">
        <f t="shared" ref="E68:X68" si="42">ROUND(IF(E$55&lt;=$C68,1,IF(AND(E$55&gt;$C68,E$55&lt;=($B68+$C68)),D68*(1+E$27),0)),4)</f>
        <v>1</v>
      </c>
      <c r="F68" s="116">
        <f t="shared" si="42"/>
        <v>1</v>
      </c>
      <c r="G68" s="116">
        <f t="shared" si="42"/>
        <v>1</v>
      </c>
      <c r="H68" s="116">
        <f t="shared" si="42"/>
        <v>1</v>
      </c>
      <c r="I68" s="116">
        <f t="shared" si="42"/>
        <v>1</v>
      </c>
      <c r="J68" s="116">
        <f t="shared" si="42"/>
        <v>1</v>
      </c>
      <c r="K68" s="116">
        <f t="shared" si="42"/>
        <v>1</v>
      </c>
      <c r="L68" s="116">
        <f t="shared" si="42"/>
        <v>1</v>
      </c>
      <c r="M68" s="116">
        <f t="shared" si="42"/>
        <v>1</v>
      </c>
      <c r="N68" s="116">
        <f t="shared" si="42"/>
        <v>1</v>
      </c>
      <c r="O68" s="116">
        <f t="shared" si="42"/>
        <v>1</v>
      </c>
      <c r="P68" s="116">
        <f t="shared" si="42"/>
        <v>1</v>
      </c>
      <c r="Q68" s="116">
        <f t="shared" si="42"/>
        <v>1.0449999999999999</v>
      </c>
      <c r="R68" s="116">
        <f t="shared" si="42"/>
        <v>1.0920000000000001</v>
      </c>
      <c r="S68" s="116">
        <f t="shared" si="42"/>
        <v>1.1411</v>
      </c>
      <c r="T68" s="116">
        <f t="shared" si="42"/>
        <v>1.1923999999999999</v>
      </c>
      <c r="U68" s="116">
        <f t="shared" si="42"/>
        <v>1.2461</v>
      </c>
      <c r="V68" s="116">
        <f t="shared" si="42"/>
        <v>1.3022</v>
      </c>
      <c r="W68" s="116">
        <f t="shared" si="42"/>
        <v>1.3608</v>
      </c>
      <c r="X68" s="116">
        <f t="shared" si="42"/>
        <v>1.4219999999999999</v>
      </c>
      <c r="Y68" s="86"/>
      <c r="Z68" s="87"/>
      <c r="AA68" s="83"/>
    </row>
    <row r="69" spans="2:27" x14ac:dyDescent="0.2">
      <c r="B69" s="499">
        <f t="shared" si="30"/>
        <v>7</v>
      </c>
      <c r="C69" s="113">
        <f t="shared" si="32"/>
        <v>13</v>
      </c>
      <c r="D69" s="115">
        <v>1</v>
      </c>
      <c r="E69" s="116">
        <f t="shared" ref="E69:X69" si="43">ROUND(IF(E$55&lt;=$C69,1,IF(AND(E$55&gt;$C69,E$55&lt;=($B69+$C69)),D69*(1+E$27),0)),4)</f>
        <v>1</v>
      </c>
      <c r="F69" s="116">
        <f t="shared" si="43"/>
        <v>1</v>
      </c>
      <c r="G69" s="116">
        <f t="shared" si="43"/>
        <v>1</v>
      </c>
      <c r="H69" s="116">
        <f t="shared" si="43"/>
        <v>1</v>
      </c>
      <c r="I69" s="116">
        <f t="shared" si="43"/>
        <v>1</v>
      </c>
      <c r="J69" s="116">
        <f t="shared" si="43"/>
        <v>1</v>
      </c>
      <c r="K69" s="116">
        <f t="shared" si="43"/>
        <v>1</v>
      </c>
      <c r="L69" s="116">
        <f t="shared" si="43"/>
        <v>1</v>
      </c>
      <c r="M69" s="116">
        <f t="shared" si="43"/>
        <v>1</v>
      </c>
      <c r="N69" s="116">
        <f t="shared" si="43"/>
        <v>1</v>
      </c>
      <c r="O69" s="116">
        <f t="shared" si="43"/>
        <v>1</v>
      </c>
      <c r="P69" s="116">
        <f t="shared" si="43"/>
        <v>1</v>
      </c>
      <c r="Q69" s="116">
        <f t="shared" si="43"/>
        <v>1</v>
      </c>
      <c r="R69" s="116">
        <f t="shared" si="43"/>
        <v>1.0449999999999999</v>
      </c>
      <c r="S69" s="116">
        <f t="shared" si="43"/>
        <v>1.0920000000000001</v>
      </c>
      <c r="T69" s="116">
        <f t="shared" si="43"/>
        <v>1.1411</v>
      </c>
      <c r="U69" s="116">
        <f t="shared" si="43"/>
        <v>1.1923999999999999</v>
      </c>
      <c r="V69" s="116">
        <f t="shared" si="43"/>
        <v>1.2461</v>
      </c>
      <c r="W69" s="116">
        <f t="shared" si="43"/>
        <v>1.3022</v>
      </c>
      <c r="X69" s="116">
        <f t="shared" si="43"/>
        <v>1.3608</v>
      </c>
      <c r="Y69" s="86"/>
      <c r="Z69" s="87"/>
      <c r="AA69" s="83"/>
    </row>
    <row r="70" spans="2:27" x14ac:dyDescent="0.2">
      <c r="B70" s="499">
        <f t="shared" si="30"/>
        <v>6</v>
      </c>
      <c r="C70" s="113">
        <f t="shared" si="32"/>
        <v>14</v>
      </c>
      <c r="D70" s="115">
        <v>1</v>
      </c>
      <c r="E70" s="116">
        <f t="shared" ref="E70:X70" si="44">ROUND(IF(E$55&lt;=$C70,1,IF(AND(E$55&gt;$C70,E$55&lt;=($B70+$C70)),D70*(1+E$27),0)),4)</f>
        <v>1</v>
      </c>
      <c r="F70" s="116">
        <f t="shared" si="44"/>
        <v>1</v>
      </c>
      <c r="G70" s="116">
        <f t="shared" si="44"/>
        <v>1</v>
      </c>
      <c r="H70" s="116">
        <f t="shared" si="44"/>
        <v>1</v>
      </c>
      <c r="I70" s="116">
        <f t="shared" si="44"/>
        <v>1</v>
      </c>
      <c r="J70" s="116">
        <f t="shared" si="44"/>
        <v>1</v>
      </c>
      <c r="K70" s="116">
        <f t="shared" si="44"/>
        <v>1</v>
      </c>
      <c r="L70" s="116">
        <f t="shared" si="44"/>
        <v>1</v>
      </c>
      <c r="M70" s="116">
        <f t="shared" si="44"/>
        <v>1</v>
      </c>
      <c r="N70" s="116">
        <f t="shared" si="44"/>
        <v>1</v>
      </c>
      <c r="O70" s="116">
        <f t="shared" si="44"/>
        <v>1</v>
      </c>
      <c r="P70" s="116">
        <f t="shared" si="44"/>
        <v>1</v>
      </c>
      <c r="Q70" s="116">
        <f t="shared" si="44"/>
        <v>1</v>
      </c>
      <c r="R70" s="116">
        <f t="shared" si="44"/>
        <v>1</v>
      </c>
      <c r="S70" s="116">
        <f t="shared" si="44"/>
        <v>1.0449999999999999</v>
      </c>
      <c r="T70" s="116">
        <f t="shared" si="44"/>
        <v>1.0920000000000001</v>
      </c>
      <c r="U70" s="116">
        <f t="shared" si="44"/>
        <v>1.1411</v>
      </c>
      <c r="V70" s="116">
        <f t="shared" si="44"/>
        <v>1.1923999999999999</v>
      </c>
      <c r="W70" s="116">
        <f t="shared" si="44"/>
        <v>1.2461</v>
      </c>
      <c r="X70" s="116">
        <f t="shared" si="44"/>
        <v>1.3022</v>
      </c>
      <c r="Y70" s="86"/>
      <c r="Z70" s="87"/>
      <c r="AA70" s="83"/>
    </row>
    <row r="71" spans="2:27" x14ac:dyDescent="0.2">
      <c r="B71" s="499">
        <f t="shared" si="30"/>
        <v>5</v>
      </c>
      <c r="C71" s="113">
        <f t="shared" si="32"/>
        <v>15</v>
      </c>
      <c r="D71" s="115">
        <v>1</v>
      </c>
      <c r="E71" s="116">
        <f t="shared" ref="E71:X71" si="45">ROUND(IF(E$55&lt;=$C71,1,IF(AND(E$55&gt;$C71,E$55&lt;=($B71+$C71)),D71*(1+E$27),0)),4)</f>
        <v>1</v>
      </c>
      <c r="F71" s="116">
        <f t="shared" si="45"/>
        <v>1</v>
      </c>
      <c r="G71" s="116">
        <f t="shared" si="45"/>
        <v>1</v>
      </c>
      <c r="H71" s="116">
        <f t="shared" si="45"/>
        <v>1</v>
      </c>
      <c r="I71" s="116">
        <f t="shared" si="45"/>
        <v>1</v>
      </c>
      <c r="J71" s="116">
        <f t="shared" si="45"/>
        <v>1</v>
      </c>
      <c r="K71" s="116">
        <f t="shared" si="45"/>
        <v>1</v>
      </c>
      <c r="L71" s="116">
        <f t="shared" si="45"/>
        <v>1</v>
      </c>
      <c r="M71" s="116">
        <f t="shared" si="45"/>
        <v>1</v>
      </c>
      <c r="N71" s="116">
        <f t="shared" si="45"/>
        <v>1</v>
      </c>
      <c r="O71" s="116">
        <f t="shared" si="45"/>
        <v>1</v>
      </c>
      <c r="P71" s="116">
        <f t="shared" si="45"/>
        <v>1</v>
      </c>
      <c r="Q71" s="116">
        <f t="shared" si="45"/>
        <v>1</v>
      </c>
      <c r="R71" s="116">
        <f t="shared" si="45"/>
        <v>1</v>
      </c>
      <c r="S71" s="116">
        <f t="shared" si="45"/>
        <v>1</v>
      </c>
      <c r="T71" s="116">
        <f t="shared" si="45"/>
        <v>1.0449999999999999</v>
      </c>
      <c r="U71" s="116">
        <f t="shared" si="45"/>
        <v>1.0920000000000001</v>
      </c>
      <c r="V71" s="116">
        <f t="shared" si="45"/>
        <v>1.1411</v>
      </c>
      <c r="W71" s="116">
        <f t="shared" si="45"/>
        <v>1.1923999999999999</v>
      </c>
      <c r="X71" s="116">
        <f t="shared" si="45"/>
        <v>1.2461</v>
      </c>
      <c r="Y71" s="86"/>
      <c r="Z71" s="87"/>
      <c r="AA71" s="83"/>
    </row>
    <row r="72" spans="2:27" x14ac:dyDescent="0.2">
      <c r="B72" s="499">
        <f t="shared" si="30"/>
        <v>4</v>
      </c>
      <c r="C72" s="113">
        <f t="shared" si="32"/>
        <v>16</v>
      </c>
      <c r="D72" s="115">
        <v>1</v>
      </c>
      <c r="E72" s="116">
        <f t="shared" ref="E72:X72" si="46">ROUND(IF(E$55&lt;=$C72,1,IF(AND(E$55&gt;$C72,E$55&lt;=($B72+$C72)),D72*(1+E$27),0)),4)</f>
        <v>1</v>
      </c>
      <c r="F72" s="116">
        <f t="shared" si="46"/>
        <v>1</v>
      </c>
      <c r="G72" s="116">
        <f t="shared" si="46"/>
        <v>1</v>
      </c>
      <c r="H72" s="116">
        <f t="shared" si="46"/>
        <v>1</v>
      </c>
      <c r="I72" s="116">
        <f t="shared" si="46"/>
        <v>1</v>
      </c>
      <c r="J72" s="116">
        <f t="shared" si="46"/>
        <v>1</v>
      </c>
      <c r="K72" s="116">
        <f t="shared" si="46"/>
        <v>1</v>
      </c>
      <c r="L72" s="116">
        <f t="shared" si="46"/>
        <v>1</v>
      </c>
      <c r="M72" s="116">
        <f t="shared" si="46"/>
        <v>1</v>
      </c>
      <c r="N72" s="116">
        <f t="shared" si="46"/>
        <v>1</v>
      </c>
      <c r="O72" s="116">
        <f t="shared" si="46"/>
        <v>1</v>
      </c>
      <c r="P72" s="116">
        <f t="shared" si="46"/>
        <v>1</v>
      </c>
      <c r="Q72" s="116">
        <f t="shared" si="46"/>
        <v>1</v>
      </c>
      <c r="R72" s="116">
        <f t="shared" si="46"/>
        <v>1</v>
      </c>
      <c r="S72" s="116">
        <f t="shared" si="46"/>
        <v>1</v>
      </c>
      <c r="T72" s="116">
        <f t="shared" si="46"/>
        <v>1</v>
      </c>
      <c r="U72" s="116">
        <f t="shared" si="46"/>
        <v>1.0449999999999999</v>
      </c>
      <c r="V72" s="116">
        <f t="shared" si="46"/>
        <v>1.0920000000000001</v>
      </c>
      <c r="W72" s="116">
        <f t="shared" si="46"/>
        <v>1.1411</v>
      </c>
      <c r="X72" s="116">
        <f t="shared" si="46"/>
        <v>1.1923999999999999</v>
      </c>
      <c r="Y72" s="86"/>
      <c r="Z72" s="87"/>
      <c r="AA72" s="83"/>
    </row>
    <row r="73" spans="2:27" x14ac:dyDescent="0.2">
      <c r="B73" s="499">
        <f t="shared" si="30"/>
        <v>3</v>
      </c>
      <c r="C73" s="113">
        <f t="shared" si="32"/>
        <v>17</v>
      </c>
      <c r="D73" s="115">
        <v>1</v>
      </c>
      <c r="E73" s="116">
        <f t="shared" ref="E73:X73" si="47">ROUND(IF(E$55&lt;=$C73,1,IF(AND(E$55&gt;$C73,E$55&lt;=($B73+$C73)),D73*(1+E$27),0)),4)</f>
        <v>1</v>
      </c>
      <c r="F73" s="116">
        <f t="shared" si="47"/>
        <v>1</v>
      </c>
      <c r="G73" s="116">
        <f t="shared" si="47"/>
        <v>1</v>
      </c>
      <c r="H73" s="116">
        <f t="shared" si="47"/>
        <v>1</v>
      </c>
      <c r="I73" s="116">
        <f t="shared" si="47"/>
        <v>1</v>
      </c>
      <c r="J73" s="116">
        <f t="shared" si="47"/>
        <v>1</v>
      </c>
      <c r="K73" s="116">
        <f t="shared" si="47"/>
        <v>1</v>
      </c>
      <c r="L73" s="116">
        <f t="shared" si="47"/>
        <v>1</v>
      </c>
      <c r="M73" s="116">
        <f t="shared" si="47"/>
        <v>1</v>
      </c>
      <c r="N73" s="116">
        <f t="shared" si="47"/>
        <v>1</v>
      </c>
      <c r="O73" s="116">
        <f t="shared" si="47"/>
        <v>1</v>
      </c>
      <c r="P73" s="116">
        <f t="shared" si="47"/>
        <v>1</v>
      </c>
      <c r="Q73" s="116">
        <f t="shared" si="47"/>
        <v>1</v>
      </c>
      <c r="R73" s="116">
        <f t="shared" si="47"/>
        <v>1</v>
      </c>
      <c r="S73" s="116">
        <f t="shared" si="47"/>
        <v>1</v>
      </c>
      <c r="T73" s="116">
        <f t="shared" si="47"/>
        <v>1</v>
      </c>
      <c r="U73" s="116">
        <f t="shared" si="47"/>
        <v>1</v>
      </c>
      <c r="V73" s="116">
        <f t="shared" si="47"/>
        <v>1.0449999999999999</v>
      </c>
      <c r="W73" s="116">
        <f t="shared" si="47"/>
        <v>1.0920000000000001</v>
      </c>
      <c r="X73" s="116">
        <f t="shared" si="47"/>
        <v>1.1411</v>
      </c>
      <c r="Y73" s="86"/>
      <c r="Z73" s="87"/>
      <c r="AA73" s="83"/>
    </row>
    <row r="74" spans="2:27" x14ac:dyDescent="0.2">
      <c r="B74" s="499">
        <f t="shared" si="30"/>
        <v>2</v>
      </c>
      <c r="C74" s="113">
        <f t="shared" si="32"/>
        <v>18</v>
      </c>
      <c r="D74" s="115">
        <v>1</v>
      </c>
      <c r="E74" s="116">
        <f t="shared" ref="E74:X74" si="48">ROUND(IF(E$55&lt;=$C74,1,IF(AND(E$55&gt;$C74,E$55&lt;=($B74+$C74)),D74*(1+E$27),0)),4)</f>
        <v>1</v>
      </c>
      <c r="F74" s="116">
        <f t="shared" si="48"/>
        <v>1</v>
      </c>
      <c r="G74" s="116">
        <f t="shared" si="48"/>
        <v>1</v>
      </c>
      <c r="H74" s="116">
        <f t="shared" si="48"/>
        <v>1</v>
      </c>
      <c r="I74" s="116">
        <f t="shared" si="48"/>
        <v>1</v>
      </c>
      <c r="J74" s="116">
        <f t="shared" si="48"/>
        <v>1</v>
      </c>
      <c r="K74" s="116">
        <f t="shared" si="48"/>
        <v>1</v>
      </c>
      <c r="L74" s="116">
        <f t="shared" si="48"/>
        <v>1</v>
      </c>
      <c r="M74" s="116">
        <f t="shared" si="48"/>
        <v>1</v>
      </c>
      <c r="N74" s="116">
        <f t="shared" si="48"/>
        <v>1</v>
      </c>
      <c r="O74" s="116">
        <f t="shared" si="48"/>
        <v>1</v>
      </c>
      <c r="P74" s="116">
        <f t="shared" si="48"/>
        <v>1</v>
      </c>
      <c r="Q74" s="116">
        <f t="shared" si="48"/>
        <v>1</v>
      </c>
      <c r="R74" s="116">
        <f t="shared" si="48"/>
        <v>1</v>
      </c>
      <c r="S74" s="116">
        <f t="shared" si="48"/>
        <v>1</v>
      </c>
      <c r="T74" s="116">
        <f t="shared" si="48"/>
        <v>1</v>
      </c>
      <c r="U74" s="116">
        <f t="shared" si="48"/>
        <v>1</v>
      </c>
      <c r="V74" s="116">
        <f t="shared" si="48"/>
        <v>1</v>
      </c>
      <c r="W74" s="116">
        <f t="shared" si="48"/>
        <v>1.0449999999999999</v>
      </c>
      <c r="X74" s="116">
        <f t="shared" si="48"/>
        <v>1.0920000000000001</v>
      </c>
      <c r="Y74" s="86"/>
      <c r="Z74" s="87"/>
      <c r="AA74" s="83"/>
    </row>
    <row r="75" spans="2:27" x14ac:dyDescent="0.2">
      <c r="B75" s="499">
        <f t="shared" si="30"/>
        <v>1</v>
      </c>
      <c r="C75" s="113">
        <f t="shared" si="32"/>
        <v>19</v>
      </c>
      <c r="D75" s="115">
        <v>1</v>
      </c>
      <c r="E75" s="116">
        <f t="shared" ref="E75:X75" si="49">ROUND(IF(E$55&lt;=$C75,1,IF(AND(E$55&gt;$C75,E$55&lt;=($B75+$C75)),D75*(1+E$27),0)),4)</f>
        <v>1</v>
      </c>
      <c r="F75" s="116">
        <f t="shared" si="49"/>
        <v>1</v>
      </c>
      <c r="G75" s="116">
        <f t="shared" si="49"/>
        <v>1</v>
      </c>
      <c r="H75" s="116">
        <f t="shared" si="49"/>
        <v>1</v>
      </c>
      <c r="I75" s="116">
        <f t="shared" si="49"/>
        <v>1</v>
      </c>
      <c r="J75" s="116">
        <f t="shared" si="49"/>
        <v>1</v>
      </c>
      <c r="K75" s="116">
        <f t="shared" si="49"/>
        <v>1</v>
      </c>
      <c r="L75" s="116">
        <f t="shared" si="49"/>
        <v>1</v>
      </c>
      <c r="M75" s="116">
        <f t="shared" si="49"/>
        <v>1</v>
      </c>
      <c r="N75" s="116">
        <f t="shared" si="49"/>
        <v>1</v>
      </c>
      <c r="O75" s="116">
        <f t="shared" si="49"/>
        <v>1</v>
      </c>
      <c r="P75" s="116">
        <f t="shared" si="49"/>
        <v>1</v>
      </c>
      <c r="Q75" s="116">
        <f t="shared" si="49"/>
        <v>1</v>
      </c>
      <c r="R75" s="116">
        <f t="shared" si="49"/>
        <v>1</v>
      </c>
      <c r="S75" s="116">
        <f t="shared" si="49"/>
        <v>1</v>
      </c>
      <c r="T75" s="116">
        <f t="shared" si="49"/>
        <v>1</v>
      </c>
      <c r="U75" s="116">
        <f t="shared" si="49"/>
        <v>1</v>
      </c>
      <c r="V75" s="116">
        <f t="shared" si="49"/>
        <v>1</v>
      </c>
      <c r="W75" s="116">
        <f t="shared" si="49"/>
        <v>1</v>
      </c>
      <c r="X75" s="116">
        <f t="shared" si="49"/>
        <v>1.0449999999999999</v>
      </c>
      <c r="Y75" s="86"/>
      <c r="Z75" s="87"/>
      <c r="AA75" s="83"/>
    </row>
    <row r="76" spans="2:27" x14ac:dyDescent="0.2">
      <c r="B76" s="499">
        <f t="shared" si="30"/>
        <v>0</v>
      </c>
      <c r="C76" s="113">
        <f t="shared" si="32"/>
        <v>20</v>
      </c>
      <c r="D76" s="115">
        <v>1</v>
      </c>
      <c r="E76" s="116">
        <f t="shared" ref="E76:X76" si="50">ROUND(IF(E$55&lt;=$C76,1,IF(AND(E$55&gt;$C76,E$55&lt;=($B76+$C76)),D76*(1+E$27),0)),4)</f>
        <v>1</v>
      </c>
      <c r="F76" s="116">
        <f t="shared" si="50"/>
        <v>1</v>
      </c>
      <c r="G76" s="116">
        <f t="shared" si="50"/>
        <v>1</v>
      </c>
      <c r="H76" s="116">
        <f t="shared" si="50"/>
        <v>1</v>
      </c>
      <c r="I76" s="116">
        <f t="shared" si="50"/>
        <v>1</v>
      </c>
      <c r="J76" s="116">
        <f t="shared" si="50"/>
        <v>1</v>
      </c>
      <c r="K76" s="116">
        <f t="shared" si="50"/>
        <v>1</v>
      </c>
      <c r="L76" s="116">
        <f t="shared" si="50"/>
        <v>1</v>
      </c>
      <c r="M76" s="116">
        <f t="shared" si="50"/>
        <v>1</v>
      </c>
      <c r="N76" s="116">
        <f t="shared" si="50"/>
        <v>1</v>
      </c>
      <c r="O76" s="116">
        <f t="shared" si="50"/>
        <v>1</v>
      </c>
      <c r="P76" s="116">
        <f t="shared" si="50"/>
        <v>1</v>
      </c>
      <c r="Q76" s="116">
        <f t="shared" si="50"/>
        <v>1</v>
      </c>
      <c r="R76" s="116">
        <f t="shared" si="50"/>
        <v>1</v>
      </c>
      <c r="S76" s="116">
        <f t="shared" si="50"/>
        <v>1</v>
      </c>
      <c r="T76" s="116">
        <f t="shared" si="50"/>
        <v>1</v>
      </c>
      <c r="U76" s="116">
        <f t="shared" si="50"/>
        <v>1</v>
      </c>
      <c r="V76" s="116">
        <f t="shared" si="50"/>
        <v>1</v>
      </c>
      <c r="W76" s="116">
        <f t="shared" si="50"/>
        <v>1</v>
      </c>
      <c r="X76" s="116">
        <f t="shared" si="50"/>
        <v>1</v>
      </c>
      <c r="Y76" s="86"/>
      <c r="Z76" s="87"/>
      <c r="AA76" s="83"/>
    </row>
    <row r="77" spans="2:27" x14ac:dyDescent="0.2">
      <c r="C77" s="81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6"/>
      <c r="Z77" s="83"/>
      <c r="AA77" s="83"/>
    </row>
    <row r="80" spans="2:27" x14ac:dyDescent="0.2">
      <c r="B80" s="91" t="str">
        <f>B$10</f>
        <v>Imobilizado/ Intangível - 15 anos</v>
      </c>
      <c r="C80" s="92">
        <f>$C$10</f>
        <v>15</v>
      </c>
      <c r="D80" s="98"/>
      <c r="E80" s="93">
        <f>E$7</f>
        <v>1</v>
      </c>
      <c r="F80" s="93">
        <f t="shared" ref="F80:X80" si="51">F$7</f>
        <v>2</v>
      </c>
      <c r="G80" s="93">
        <f t="shared" si="51"/>
        <v>3</v>
      </c>
      <c r="H80" s="93">
        <f t="shared" si="51"/>
        <v>4</v>
      </c>
      <c r="I80" s="93">
        <f t="shared" si="51"/>
        <v>5</v>
      </c>
      <c r="J80" s="93">
        <f t="shared" si="51"/>
        <v>6</v>
      </c>
      <c r="K80" s="93">
        <f t="shared" si="51"/>
        <v>7</v>
      </c>
      <c r="L80" s="93">
        <f t="shared" si="51"/>
        <v>8</v>
      </c>
      <c r="M80" s="93">
        <f t="shared" si="51"/>
        <v>9</v>
      </c>
      <c r="N80" s="93">
        <f t="shared" si="51"/>
        <v>10</v>
      </c>
      <c r="O80" s="93">
        <f t="shared" si="51"/>
        <v>11</v>
      </c>
      <c r="P80" s="93">
        <f t="shared" si="51"/>
        <v>12</v>
      </c>
      <c r="Q80" s="93">
        <f t="shared" si="51"/>
        <v>13</v>
      </c>
      <c r="R80" s="93">
        <f t="shared" si="51"/>
        <v>14</v>
      </c>
      <c r="S80" s="93">
        <f t="shared" si="51"/>
        <v>15</v>
      </c>
      <c r="T80" s="93">
        <f t="shared" si="51"/>
        <v>16</v>
      </c>
      <c r="U80" s="93">
        <f t="shared" si="51"/>
        <v>17</v>
      </c>
      <c r="V80" s="93">
        <f t="shared" si="51"/>
        <v>18</v>
      </c>
      <c r="W80" s="93">
        <f t="shared" si="51"/>
        <v>19</v>
      </c>
      <c r="X80" s="93">
        <f t="shared" si="51"/>
        <v>20</v>
      </c>
    </row>
    <row r="81" spans="2:24" x14ac:dyDescent="0.2">
      <c r="B81" s="499">
        <v>20</v>
      </c>
      <c r="C81" s="113"/>
      <c r="D81" s="99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</row>
    <row r="82" spans="2:24" x14ac:dyDescent="0.2">
      <c r="B82" s="499">
        <f>MIN(C$80,MAX((B$81-C81-1),0))</f>
        <v>15</v>
      </c>
      <c r="C82" s="113">
        <f>$E$7</f>
        <v>1</v>
      </c>
      <c r="D82" s="115">
        <v>1</v>
      </c>
      <c r="E82" s="116">
        <f t="shared" ref="E82:X82" si="52">ROUND(IF(E$80&lt;=$C82,1,IF(AND(E$80&gt;$C82,E$80&lt;=($B82+$C82)),D82*(1+E$27),0)),4)</f>
        <v>1</v>
      </c>
      <c r="F82" s="116">
        <f t="shared" si="52"/>
        <v>1.0449999999999999</v>
      </c>
      <c r="G82" s="116">
        <f t="shared" si="52"/>
        <v>1.0920000000000001</v>
      </c>
      <c r="H82" s="116">
        <f t="shared" si="52"/>
        <v>1.1411</v>
      </c>
      <c r="I82" s="116">
        <f t="shared" si="52"/>
        <v>1.1923999999999999</v>
      </c>
      <c r="J82" s="116">
        <f t="shared" si="52"/>
        <v>1.2461</v>
      </c>
      <c r="K82" s="116">
        <f t="shared" si="52"/>
        <v>1.3022</v>
      </c>
      <c r="L82" s="116">
        <f t="shared" si="52"/>
        <v>1.3608</v>
      </c>
      <c r="M82" s="116">
        <f t="shared" si="52"/>
        <v>1.4219999999999999</v>
      </c>
      <c r="N82" s="116">
        <f t="shared" si="52"/>
        <v>1.486</v>
      </c>
      <c r="O82" s="116">
        <f t="shared" si="52"/>
        <v>1.5528999999999999</v>
      </c>
      <c r="P82" s="116">
        <f t="shared" si="52"/>
        <v>1.6228</v>
      </c>
      <c r="Q82" s="116">
        <f t="shared" si="52"/>
        <v>1.6958</v>
      </c>
      <c r="R82" s="116">
        <f t="shared" si="52"/>
        <v>1.7721</v>
      </c>
      <c r="S82" s="116">
        <f t="shared" si="52"/>
        <v>1.8517999999999999</v>
      </c>
      <c r="T82" s="116">
        <f t="shared" si="52"/>
        <v>1.9351</v>
      </c>
      <c r="U82" s="116">
        <f t="shared" si="52"/>
        <v>0</v>
      </c>
      <c r="V82" s="116">
        <f t="shared" si="52"/>
        <v>0</v>
      </c>
      <c r="W82" s="116">
        <f t="shared" si="52"/>
        <v>0</v>
      </c>
      <c r="X82" s="116">
        <f t="shared" si="52"/>
        <v>0</v>
      </c>
    </row>
    <row r="83" spans="2:24" x14ac:dyDescent="0.2">
      <c r="B83" s="499">
        <f t="shared" ref="B83:B101" si="53">MIN(C$80,MAX((B$81-C82-1),0))</f>
        <v>15</v>
      </c>
      <c r="C83" s="113">
        <f>C82+1</f>
        <v>2</v>
      </c>
      <c r="D83" s="115">
        <v>1</v>
      </c>
      <c r="E83" s="116">
        <f t="shared" ref="E83:X83" si="54">ROUND(IF(E$80&lt;=$C83,1,IF(AND(E$80&gt;$C83,E$80&lt;=($B83+$C83)),D83*(1+E$27),0)),4)</f>
        <v>1</v>
      </c>
      <c r="F83" s="116">
        <f t="shared" si="54"/>
        <v>1</v>
      </c>
      <c r="G83" s="116">
        <f t="shared" si="54"/>
        <v>1.0449999999999999</v>
      </c>
      <c r="H83" s="116">
        <f t="shared" si="54"/>
        <v>1.0920000000000001</v>
      </c>
      <c r="I83" s="116">
        <f t="shared" si="54"/>
        <v>1.1411</v>
      </c>
      <c r="J83" s="116">
        <f t="shared" si="54"/>
        <v>1.1923999999999999</v>
      </c>
      <c r="K83" s="116">
        <f t="shared" si="54"/>
        <v>1.2461</v>
      </c>
      <c r="L83" s="116">
        <f t="shared" si="54"/>
        <v>1.3022</v>
      </c>
      <c r="M83" s="116">
        <f t="shared" si="54"/>
        <v>1.3608</v>
      </c>
      <c r="N83" s="116">
        <f t="shared" si="54"/>
        <v>1.4219999999999999</v>
      </c>
      <c r="O83" s="116">
        <f t="shared" si="54"/>
        <v>1.486</v>
      </c>
      <c r="P83" s="116">
        <f t="shared" si="54"/>
        <v>1.5528999999999999</v>
      </c>
      <c r="Q83" s="116">
        <f t="shared" si="54"/>
        <v>1.6228</v>
      </c>
      <c r="R83" s="116">
        <f t="shared" si="54"/>
        <v>1.6958</v>
      </c>
      <c r="S83" s="116">
        <f t="shared" si="54"/>
        <v>1.7721</v>
      </c>
      <c r="T83" s="116">
        <f t="shared" si="54"/>
        <v>1.8517999999999999</v>
      </c>
      <c r="U83" s="116">
        <f t="shared" si="54"/>
        <v>1.9351</v>
      </c>
      <c r="V83" s="116">
        <f t="shared" si="54"/>
        <v>0</v>
      </c>
      <c r="W83" s="116">
        <f t="shared" si="54"/>
        <v>0</v>
      </c>
      <c r="X83" s="116">
        <f t="shared" si="54"/>
        <v>0</v>
      </c>
    </row>
    <row r="84" spans="2:24" x14ac:dyDescent="0.2">
      <c r="B84" s="499">
        <f t="shared" si="53"/>
        <v>15</v>
      </c>
      <c r="C84" s="113">
        <f t="shared" ref="C84:C101" si="55">C83+1</f>
        <v>3</v>
      </c>
      <c r="D84" s="115">
        <v>1</v>
      </c>
      <c r="E84" s="116">
        <f t="shared" ref="E84:X84" si="56">ROUND(IF(E$80&lt;=$C84,1,IF(AND(E$80&gt;$C84,E$80&lt;=($B84+$C84)),D84*(1+E$27),0)),4)</f>
        <v>1</v>
      </c>
      <c r="F84" s="116">
        <f t="shared" si="56"/>
        <v>1</v>
      </c>
      <c r="G84" s="116">
        <f t="shared" si="56"/>
        <v>1</v>
      </c>
      <c r="H84" s="116">
        <f t="shared" si="56"/>
        <v>1.0449999999999999</v>
      </c>
      <c r="I84" s="116">
        <f t="shared" si="56"/>
        <v>1.0920000000000001</v>
      </c>
      <c r="J84" s="116">
        <f t="shared" si="56"/>
        <v>1.1411</v>
      </c>
      <c r="K84" s="116">
        <f t="shared" si="56"/>
        <v>1.1923999999999999</v>
      </c>
      <c r="L84" s="116">
        <f t="shared" si="56"/>
        <v>1.2461</v>
      </c>
      <c r="M84" s="116">
        <f t="shared" si="56"/>
        <v>1.3022</v>
      </c>
      <c r="N84" s="116">
        <f t="shared" si="56"/>
        <v>1.3608</v>
      </c>
      <c r="O84" s="116">
        <f t="shared" si="56"/>
        <v>1.4219999999999999</v>
      </c>
      <c r="P84" s="116">
        <f t="shared" si="56"/>
        <v>1.486</v>
      </c>
      <c r="Q84" s="116">
        <f t="shared" si="56"/>
        <v>1.5528999999999999</v>
      </c>
      <c r="R84" s="116">
        <f t="shared" si="56"/>
        <v>1.6228</v>
      </c>
      <c r="S84" s="116">
        <f t="shared" si="56"/>
        <v>1.6958</v>
      </c>
      <c r="T84" s="116">
        <f t="shared" si="56"/>
        <v>1.7721</v>
      </c>
      <c r="U84" s="116">
        <f t="shared" si="56"/>
        <v>1.8517999999999999</v>
      </c>
      <c r="V84" s="116">
        <f t="shared" si="56"/>
        <v>1.9351</v>
      </c>
      <c r="W84" s="116">
        <f t="shared" si="56"/>
        <v>0</v>
      </c>
      <c r="X84" s="116">
        <f t="shared" si="56"/>
        <v>0</v>
      </c>
    </row>
    <row r="85" spans="2:24" x14ac:dyDescent="0.2">
      <c r="B85" s="499">
        <f t="shared" si="53"/>
        <v>15</v>
      </c>
      <c r="C85" s="113">
        <f t="shared" si="55"/>
        <v>4</v>
      </c>
      <c r="D85" s="115">
        <v>1</v>
      </c>
      <c r="E85" s="116">
        <f t="shared" ref="E85:X85" si="57">ROUND(IF(E$80&lt;=$C85,1,IF(AND(E$80&gt;$C85,E$80&lt;=($B85+$C85)),D85*(1+E$27),0)),4)</f>
        <v>1</v>
      </c>
      <c r="F85" s="116">
        <f t="shared" si="57"/>
        <v>1</v>
      </c>
      <c r="G85" s="116">
        <f t="shared" si="57"/>
        <v>1</v>
      </c>
      <c r="H85" s="116">
        <f t="shared" si="57"/>
        <v>1</v>
      </c>
      <c r="I85" s="116">
        <f t="shared" si="57"/>
        <v>1.0449999999999999</v>
      </c>
      <c r="J85" s="116">
        <f t="shared" si="57"/>
        <v>1.0920000000000001</v>
      </c>
      <c r="K85" s="116">
        <f t="shared" si="57"/>
        <v>1.1411</v>
      </c>
      <c r="L85" s="116">
        <f t="shared" si="57"/>
        <v>1.1923999999999999</v>
      </c>
      <c r="M85" s="116">
        <f t="shared" si="57"/>
        <v>1.2461</v>
      </c>
      <c r="N85" s="116">
        <f t="shared" si="57"/>
        <v>1.3022</v>
      </c>
      <c r="O85" s="116">
        <f t="shared" si="57"/>
        <v>1.3608</v>
      </c>
      <c r="P85" s="116">
        <f t="shared" si="57"/>
        <v>1.4219999999999999</v>
      </c>
      <c r="Q85" s="116">
        <f t="shared" si="57"/>
        <v>1.486</v>
      </c>
      <c r="R85" s="116">
        <f t="shared" si="57"/>
        <v>1.5528999999999999</v>
      </c>
      <c r="S85" s="116">
        <f t="shared" si="57"/>
        <v>1.6228</v>
      </c>
      <c r="T85" s="116">
        <f t="shared" si="57"/>
        <v>1.6958</v>
      </c>
      <c r="U85" s="116">
        <f t="shared" si="57"/>
        <v>1.7721</v>
      </c>
      <c r="V85" s="116">
        <f t="shared" si="57"/>
        <v>1.8517999999999999</v>
      </c>
      <c r="W85" s="116">
        <f t="shared" si="57"/>
        <v>1.9351</v>
      </c>
      <c r="X85" s="116">
        <f t="shared" si="57"/>
        <v>0</v>
      </c>
    </row>
    <row r="86" spans="2:24" x14ac:dyDescent="0.2">
      <c r="B86" s="499">
        <f t="shared" si="53"/>
        <v>15</v>
      </c>
      <c r="C86" s="113">
        <f t="shared" si="55"/>
        <v>5</v>
      </c>
      <c r="D86" s="115">
        <v>1</v>
      </c>
      <c r="E86" s="116">
        <f t="shared" ref="E86:X86" si="58">ROUND(IF(E$80&lt;=$C86,1,IF(AND(E$80&gt;$C86,E$80&lt;=($B86+$C86)),D86*(1+E$27),0)),4)</f>
        <v>1</v>
      </c>
      <c r="F86" s="116">
        <f t="shared" si="58"/>
        <v>1</v>
      </c>
      <c r="G86" s="116">
        <f t="shared" si="58"/>
        <v>1</v>
      </c>
      <c r="H86" s="116">
        <f t="shared" si="58"/>
        <v>1</v>
      </c>
      <c r="I86" s="116">
        <f t="shared" si="58"/>
        <v>1</v>
      </c>
      <c r="J86" s="116">
        <f t="shared" si="58"/>
        <v>1.0449999999999999</v>
      </c>
      <c r="K86" s="116">
        <f t="shared" si="58"/>
        <v>1.0920000000000001</v>
      </c>
      <c r="L86" s="116">
        <f t="shared" si="58"/>
        <v>1.1411</v>
      </c>
      <c r="M86" s="116">
        <f t="shared" si="58"/>
        <v>1.1923999999999999</v>
      </c>
      <c r="N86" s="116">
        <f t="shared" si="58"/>
        <v>1.2461</v>
      </c>
      <c r="O86" s="116">
        <f t="shared" si="58"/>
        <v>1.3022</v>
      </c>
      <c r="P86" s="116">
        <f t="shared" si="58"/>
        <v>1.3608</v>
      </c>
      <c r="Q86" s="116">
        <f t="shared" si="58"/>
        <v>1.4219999999999999</v>
      </c>
      <c r="R86" s="116">
        <f t="shared" si="58"/>
        <v>1.486</v>
      </c>
      <c r="S86" s="116">
        <f t="shared" si="58"/>
        <v>1.5528999999999999</v>
      </c>
      <c r="T86" s="116">
        <f t="shared" si="58"/>
        <v>1.6228</v>
      </c>
      <c r="U86" s="116">
        <f t="shared" si="58"/>
        <v>1.6958</v>
      </c>
      <c r="V86" s="116">
        <f t="shared" si="58"/>
        <v>1.7721</v>
      </c>
      <c r="W86" s="116">
        <f t="shared" si="58"/>
        <v>1.8517999999999999</v>
      </c>
      <c r="X86" s="116">
        <f t="shared" si="58"/>
        <v>1.9351</v>
      </c>
    </row>
    <row r="87" spans="2:24" x14ac:dyDescent="0.2">
      <c r="B87" s="499">
        <f t="shared" si="53"/>
        <v>14</v>
      </c>
      <c r="C87" s="113">
        <f t="shared" si="55"/>
        <v>6</v>
      </c>
      <c r="D87" s="115">
        <v>1</v>
      </c>
      <c r="E87" s="116">
        <f t="shared" ref="E87:X87" si="59">ROUND(IF(E$80&lt;=$C87,1,IF(AND(E$80&gt;$C87,E$80&lt;=($B87+$C87)),D87*(1+E$27),0)),4)</f>
        <v>1</v>
      </c>
      <c r="F87" s="116">
        <f t="shared" si="59"/>
        <v>1</v>
      </c>
      <c r="G87" s="116">
        <f t="shared" si="59"/>
        <v>1</v>
      </c>
      <c r="H87" s="116">
        <f t="shared" si="59"/>
        <v>1</v>
      </c>
      <c r="I87" s="116">
        <f t="shared" si="59"/>
        <v>1</v>
      </c>
      <c r="J87" s="116">
        <f t="shared" si="59"/>
        <v>1</v>
      </c>
      <c r="K87" s="116">
        <f t="shared" si="59"/>
        <v>1.0449999999999999</v>
      </c>
      <c r="L87" s="116">
        <f t="shared" si="59"/>
        <v>1.0920000000000001</v>
      </c>
      <c r="M87" s="116">
        <f t="shared" si="59"/>
        <v>1.1411</v>
      </c>
      <c r="N87" s="116">
        <f t="shared" si="59"/>
        <v>1.1923999999999999</v>
      </c>
      <c r="O87" s="116">
        <f t="shared" si="59"/>
        <v>1.2461</v>
      </c>
      <c r="P87" s="116">
        <f t="shared" si="59"/>
        <v>1.3022</v>
      </c>
      <c r="Q87" s="116">
        <f t="shared" si="59"/>
        <v>1.3608</v>
      </c>
      <c r="R87" s="116">
        <f t="shared" si="59"/>
        <v>1.4219999999999999</v>
      </c>
      <c r="S87" s="116">
        <f t="shared" si="59"/>
        <v>1.486</v>
      </c>
      <c r="T87" s="116">
        <f t="shared" si="59"/>
        <v>1.5528999999999999</v>
      </c>
      <c r="U87" s="116">
        <f t="shared" si="59"/>
        <v>1.6228</v>
      </c>
      <c r="V87" s="116">
        <f t="shared" si="59"/>
        <v>1.6958</v>
      </c>
      <c r="W87" s="116">
        <f t="shared" si="59"/>
        <v>1.7721</v>
      </c>
      <c r="X87" s="116">
        <f t="shared" si="59"/>
        <v>1.8517999999999999</v>
      </c>
    </row>
    <row r="88" spans="2:24" x14ac:dyDescent="0.2">
      <c r="B88" s="499">
        <f t="shared" si="53"/>
        <v>13</v>
      </c>
      <c r="C88" s="113">
        <f t="shared" si="55"/>
        <v>7</v>
      </c>
      <c r="D88" s="115">
        <v>1</v>
      </c>
      <c r="E88" s="116">
        <f t="shared" ref="E88:X88" si="60">ROUND(IF(E$80&lt;=$C88,1,IF(AND(E$80&gt;$C88,E$80&lt;=($B88+$C88)),D88*(1+E$27),0)),4)</f>
        <v>1</v>
      </c>
      <c r="F88" s="116">
        <f t="shared" si="60"/>
        <v>1</v>
      </c>
      <c r="G88" s="116">
        <f t="shared" si="60"/>
        <v>1</v>
      </c>
      <c r="H88" s="116">
        <f t="shared" si="60"/>
        <v>1</v>
      </c>
      <c r="I88" s="116">
        <f t="shared" si="60"/>
        <v>1</v>
      </c>
      <c r="J88" s="116">
        <f t="shared" si="60"/>
        <v>1</v>
      </c>
      <c r="K88" s="116">
        <f t="shared" si="60"/>
        <v>1</v>
      </c>
      <c r="L88" s="116">
        <f t="shared" si="60"/>
        <v>1.0449999999999999</v>
      </c>
      <c r="M88" s="116">
        <f t="shared" si="60"/>
        <v>1.0920000000000001</v>
      </c>
      <c r="N88" s="116">
        <f t="shared" si="60"/>
        <v>1.1411</v>
      </c>
      <c r="O88" s="116">
        <f t="shared" si="60"/>
        <v>1.1923999999999999</v>
      </c>
      <c r="P88" s="116">
        <f t="shared" si="60"/>
        <v>1.2461</v>
      </c>
      <c r="Q88" s="116">
        <f t="shared" si="60"/>
        <v>1.3022</v>
      </c>
      <c r="R88" s="116">
        <f t="shared" si="60"/>
        <v>1.3608</v>
      </c>
      <c r="S88" s="116">
        <f t="shared" si="60"/>
        <v>1.4219999999999999</v>
      </c>
      <c r="T88" s="116">
        <f t="shared" si="60"/>
        <v>1.486</v>
      </c>
      <c r="U88" s="116">
        <f t="shared" si="60"/>
        <v>1.5528999999999999</v>
      </c>
      <c r="V88" s="116">
        <f t="shared" si="60"/>
        <v>1.6228</v>
      </c>
      <c r="W88" s="116">
        <f t="shared" si="60"/>
        <v>1.6958</v>
      </c>
      <c r="X88" s="116">
        <f t="shared" si="60"/>
        <v>1.7721</v>
      </c>
    </row>
    <row r="89" spans="2:24" x14ac:dyDescent="0.2">
      <c r="B89" s="499">
        <f t="shared" si="53"/>
        <v>12</v>
      </c>
      <c r="C89" s="113">
        <f t="shared" si="55"/>
        <v>8</v>
      </c>
      <c r="D89" s="115">
        <v>1</v>
      </c>
      <c r="E89" s="116">
        <f t="shared" ref="E89:X89" si="61">ROUND(IF(E$80&lt;=$C89,1,IF(AND(E$80&gt;$C89,E$80&lt;=($B89+$C89)),D89*(1+E$27),0)),4)</f>
        <v>1</v>
      </c>
      <c r="F89" s="116">
        <f t="shared" si="61"/>
        <v>1</v>
      </c>
      <c r="G89" s="116">
        <f t="shared" si="61"/>
        <v>1</v>
      </c>
      <c r="H89" s="116">
        <f t="shared" si="61"/>
        <v>1</v>
      </c>
      <c r="I89" s="116">
        <f t="shared" si="61"/>
        <v>1</v>
      </c>
      <c r="J89" s="116">
        <f t="shared" si="61"/>
        <v>1</v>
      </c>
      <c r="K89" s="116">
        <f t="shared" si="61"/>
        <v>1</v>
      </c>
      <c r="L89" s="116">
        <f t="shared" si="61"/>
        <v>1</v>
      </c>
      <c r="M89" s="116">
        <f t="shared" si="61"/>
        <v>1.0449999999999999</v>
      </c>
      <c r="N89" s="116">
        <f t="shared" si="61"/>
        <v>1.0920000000000001</v>
      </c>
      <c r="O89" s="116">
        <f t="shared" si="61"/>
        <v>1.1411</v>
      </c>
      <c r="P89" s="116">
        <f t="shared" si="61"/>
        <v>1.1923999999999999</v>
      </c>
      <c r="Q89" s="116">
        <f t="shared" si="61"/>
        <v>1.2461</v>
      </c>
      <c r="R89" s="116">
        <f t="shared" si="61"/>
        <v>1.3022</v>
      </c>
      <c r="S89" s="116">
        <f t="shared" si="61"/>
        <v>1.3608</v>
      </c>
      <c r="T89" s="116">
        <f t="shared" si="61"/>
        <v>1.4219999999999999</v>
      </c>
      <c r="U89" s="116">
        <f t="shared" si="61"/>
        <v>1.486</v>
      </c>
      <c r="V89" s="116">
        <f t="shared" si="61"/>
        <v>1.5528999999999999</v>
      </c>
      <c r="W89" s="116">
        <f t="shared" si="61"/>
        <v>1.6228</v>
      </c>
      <c r="X89" s="116">
        <f t="shared" si="61"/>
        <v>1.6958</v>
      </c>
    </row>
    <row r="90" spans="2:24" x14ac:dyDescent="0.2">
      <c r="B90" s="499">
        <f t="shared" si="53"/>
        <v>11</v>
      </c>
      <c r="C90" s="113">
        <f t="shared" si="55"/>
        <v>9</v>
      </c>
      <c r="D90" s="115">
        <v>1</v>
      </c>
      <c r="E90" s="116">
        <f t="shared" ref="E90:X90" si="62">ROUND(IF(E$80&lt;=$C90,1,IF(AND(E$80&gt;$C90,E$80&lt;=($B90+$C90)),D90*(1+E$27),0)),4)</f>
        <v>1</v>
      </c>
      <c r="F90" s="116">
        <f t="shared" si="62"/>
        <v>1</v>
      </c>
      <c r="G90" s="116">
        <f t="shared" si="62"/>
        <v>1</v>
      </c>
      <c r="H90" s="116">
        <f t="shared" si="62"/>
        <v>1</v>
      </c>
      <c r="I90" s="116">
        <f t="shared" si="62"/>
        <v>1</v>
      </c>
      <c r="J90" s="116">
        <f t="shared" si="62"/>
        <v>1</v>
      </c>
      <c r="K90" s="116">
        <f t="shared" si="62"/>
        <v>1</v>
      </c>
      <c r="L90" s="116">
        <f t="shared" si="62"/>
        <v>1</v>
      </c>
      <c r="M90" s="116">
        <f t="shared" si="62"/>
        <v>1</v>
      </c>
      <c r="N90" s="116">
        <f t="shared" si="62"/>
        <v>1.0449999999999999</v>
      </c>
      <c r="O90" s="116">
        <f t="shared" si="62"/>
        <v>1.0920000000000001</v>
      </c>
      <c r="P90" s="116">
        <f t="shared" si="62"/>
        <v>1.1411</v>
      </c>
      <c r="Q90" s="116">
        <f t="shared" si="62"/>
        <v>1.1923999999999999</v>
      </c>
      <c r="R90" s="116">
        <f t="shared" si="62"/>
        <v>1.2461</v>
      </c>
      <c r="S90" s="116">
        <f t="shared" si="62"/>
        <v>1.3022</v>
      </c>
      <c r="T90" s="116">
        <f t="shared" si="62"/>
        <v>1.3608</v>
      </c>
      <c r="U90" s="116">
        <f t="shared" si="62"/>
        <v>1.4219999999999999</v>
      </c>
      <c r="V90" s="116">
        <f t="shared" si="62"/>
        <v>1.486</v>
      </c>
      <c r="W90" s="116">
        <f t="shared" si="62"/>
        <v>1.5528999999999999</v>
      </c>
      <c r="X90" s="116">
        <f t="shared" si="62"/>
        <v>1.6228</v>
      </c>
    </row>
    <row r="91" spans="2:24" x14ac:dyDescent="0.2">
      <c r="B91" s="499">
        <f t="shared" si="53"/>
        <v>10</v>
      </c>
      <c r="C91" s="113">
        <f t="shared" si="55"/>
        <v>10</v>
      </c>
      <c r="D91" s="115">
        <v>1</v>
      </c>
      <c r="E91" s="116">
        <f t="shared" ref="E91:X91" si="63">ROUND(IF(E$80&lt;=$C91,1,IF(AND(E$80&gt;$C91,E$80&lt;=($B91+$C91)),D91*(1+E$27),0)),4)</f>
        <v>1</v>
      </c>
      <c r="F91" s="116">
        <f t="shared" si="63"/>
        <v>1</v>
      </c>
      <c r="G91" s="116">
        <f t="shared" si="63"/>
        <v>1</v>
      </c>
      <c r="H91" s="116">
        <f t="shared" si="63"/>
        <v>1</v>
      </c>
      <c r="I91" s="116">
        <f t="shared" si="63"/>
        <v>1</v>
      </c>
      <c r="J91" s="116">
        <f t="shared" si="63"/>
        <v>1</v>
      </c>
      <c r="K91" s="116">
        <f t="shared" si="63"/>
        <v>1</v>
      </c>
      <c r="L91" s="116">
        <f t="shared" si="63"/>
        <v>1</v>
      </c>
      <c r="M91" s="116">
        <f t="shared" si="63"/>
        <v>1</v>
      </c>
      <c r="N91" s="116">
        <f t="shared" si="63"/>
        <v>1</v>
      </c>
      <c r="O91" s="116">
        <f t="shared" si="63"/>
        <v>1.0449999999999999</v>
      </c>
      <c r="P91" s="116">
        <f t="shared" si="63"/>
        <v>1.0920000000000001</v>
      </c>
      <c r="Q91" s="116">
        <f t="shared" si="63"/>
        <v>1.1411</v>
      </c>
      <c r="R91" s="116">
        <f t="shared" si="63"/>
        <v>1.1923999999999999</v>
      </c>
      <c r="S91" s="116">
        <f t="shared" si="63"/>
        <v>1.2461</v>
      </c>
      <c r="T91" s="116">
        <f t="shared" si="63"/>
        <v>1.3022</v>
      </c>
      <c r="U91" s="116">
        <f t="shared" si="63"/>
        <v>1.3608</v>
      </c>
      <c r="V91" s="116">
        <f t="shared" si="63"/>
        <v>1.4219999999999999</v>
      </c>
      <c r="W91" s="116">
        <f t="shared" si="63"/>
        <v>1.486</v>
      </c>
      <c r="X91" s="116">
        <f t="shared" si="63"/>
        <v>1.5528999999999999</v>
      </c>
    </row>
    <row r="92" spans="2:24" x14ac:dyDescent="0.2">
      <c r="B92" s="499">
        <f t="shared" si="53"/>
        <v>9</v>
      </c>
      <c r="C92" s="113">
        <f t="shared" si="55"/>
        <v>11</v>
      </c>
      <c r="D92" s="115">
        <v>1</v>
      </c>
      <c r="E92" s="116">
        <f t="shared" ref="E92:X92" si="64">ROUND(IF(E$80&lt;=$C92,1,IF(AND(E$80&gt;$C92,E$80&lt;=($B92+$C92)),D92*(1+E$27),0)),4)</f>
        <v>1</v>
      </c>
      <c r="F92" s="116">
        <f t="shared" si="64"/>
        <v>1</v>
      </c>
      <c r="G92" s="116">
        <f t="shared" si="64"/>
        <v>1</v>
      </c>
      <c r="H92" s="116">
        <f t="shared" si="64"/>
        <v>1</v>
      </c>
      <c r="I92" s="116">
        <f t="shared" si="64"/>
        <v>1</v>
      </c>
      <c r="J92" s="116">
        <f t="shared" si="64"/>
        <v>1</v>
      </c>
      <c r="K92" s="116">
        <f t="shared" si="64"/>
        <v>1</v>
      </c>
      <c r="L92" s="116">
        <f t="shared" si="64"/>
        <v>1</v>
      </c>
      <c r="M92" s="116">
        <f t="shared" si="64"/>
        <v>1</v>
      </c>
      <c r="N92" s="116">
        <f t="shared" si="64"/>
        <v>1</v>
      </c>
      <c r="O92" s="116">
        <f t="shared" si="64"/>
        <v>1</v>
      </c>
      <c r="P92" s="116">
        <f t="shared" si="64"/>
        <v>1.0449999999999999</v>
      </c>
      <c r="Q92" s="116">
        <f t="shared" si="64"/>
        <v>1.0920000000000001</v>
      </c>
      <c r="R92" s="116">
        <f t="shared" si="64"/>
        <v>1.1411</v>
      </c>
      <c r="S92" s="116">
        <f t="shared" si="64"/>
        <v>1.1923999999999999</v>
      </c>
      <c r="T92" s="116">
        <f t="shared" si="64"/>
        <v>1.2461</v>
      </c>
      <c r="U92" s="116">
        <f t="shared" si="64"/>
        <v>1.3022</v>
      </c>
      <c r="V92" s="116">
        <f t="shared" si="64"/>
        <v>1.3608</v>
      </c>
      <c r="W92" s="116">
        <f t="shared" si="64"/>
        <v>1.4219999999999999</v>
      </c>
      <c r="X92" s="116">
        <f t="shared" si="64"/>
        <v>1.486</v>
      </c>
    </row>
    <row r="93" spans="2:24" x14ac:dyDescent="0.2">
      <c r="B93" s="499">
        <f t="shared" si="53"/>
        <v>8</v>
      </c>
      <c r="C93" s="113">
        <f t="shared" si="55"/>
        <v>12</v>
      </c>
      <c r="D93" s="115">
        <v>1</v>
      </c>
      <c r="E93" s="116">
        <f t="shared" ref="E93:X93" si="65">ROUND(IF(E$80&lt;=$C93,1,IF(AND(E$80&gt;$C93,E$80&lt;=($B93+$C93)),D93*(1+E$27),0)),4)</f>
        <v>1</v>
      </c>
      <c r="F93" s="116">
        <f t="shared" si="65"/>
        <v>1</v>
      </c>
      <c r="G93" s="116">
        <f t="shared" si="65"/>
        <v>1</v>
      </c>
      <c r="H93" s="116">
        <f t="shared" si="65"/>
        <v>1</v>
      </c>
      <c r="I93" s="116">
        <f t="shared" si="65"/>
        <v>1</v>
      </c>
      <c r="J93" s="116">
        <f t="shared" si="65"/>
        <v>1</v>
      </c>
      <c r="K93" s="116">
        <f t="shared" si="65"/>
        <v>1</v>
      </c>
      <c r="L93" s="116">
        <f t="shared" si="65"/>
        <v>1</v>
      </c>
      <c r="M93" s="116">
        <f t="shared" si="65"/>
        <v>1</v>
      </c>
      <c r="N93" s="116">
        <f t="shared" si="65"/>
        <v>1</v>
      </c>
      <c r="O93" s="116">
        <f t="shared" si="65"/>
        <v>1</v>
      </c>
      <c r="P93" s="116">
        <f t="shared" si="65"/>
        <v>1</v>
      </c>
      <c r="Q93" s="116">
        <f t="shared" si="65"/>
        <v>1.0449999999999999</v>
      </c>
      <c r="R93" s="116">
        <f t="shared" si="65"/>
        <v>1.0920000000000001</v>
      </c>
      <c r="S93" s="116">
        <f t="shared" si="65"/>
        <v>1.1411</v>
      </c>
      <c r="T93" s="116">
        <f t="shared" si="65"/>
        <v>1.1923999999999999</v>
      </c>
      <c r="U93" s="116">
        <f t="shared" si="65"/>
        <v>1.2461</v>
      </c>
      <c r="V93" s="116">
        <f t="shared" si="65"/>
        <v>1.3022</v>
      </c>
      <c r="W93" s="116">
        <f t="shared" si="65"/>
        <v>1.3608</v>
      </c>
      <c r="X93" s="116">
        <f t="shared" si="65"/>
        <v>1.4219999999999999</v>
      </c>
    </row>
    <row r="94" spans="2:24" x14ac:dyDescent="0.2">
      <c r="B94" s="499">
        <f t="shared" si="53"/>
        <v>7</v>
      </c>
      <c r="C94" s="113">
        <f t="shared" si="55"/>
        <v>13</v>
      </c>
      <c r="D94" s="115">
        <v>1</v>
      </c>
      <c r="E94" s="116">
        <f t="shared" ref="E94:X94" si="66">ROUND(IF(E$80&lt;=$C94,1,IF(AND(E$80&gt;$C94,E$80&lt;=($B94+$C94)),D94*(1+E$27),0)),4)</f>
        <v>1</v>
      </c>
      <c r="F94" s="116">
        <f t="shared" si="66"/>
        <v>1</v>
      </c>
      <c r="G94" s="116">
        <f t="shared" si="66"/>
        <v>1</v>
      </c>
      <c r="H94" s="116">
        <f t="shared" si="66"/>
        <v>1</v>
      </c>
      <c r="I94" s="116">
        <f t="shared" si="66"/>
        <v>1</v>
      </c>
      <c r="J94" s="116">
        <f t="shared" si="66"/>
        <v>1</v>
      </c>
      <c r="K94" s="116">
        <f t="shared" si="66"/>
        <v>1</v>
      </c>
      <c r="L94" s="116">
        <f t="shared" si="66"/>
        <v>1</v>
      </c>
      <c r="M94" s="116">
        <f t="shared" si="66"/>
        <v>1</v>
      </c>
      <c r="N94" s="116">
        <f t="shared" si="66"/>
        <v>1</v>
      </c>
      <c r="O94" s="116">
        <f t="shared" si="66"/>
        <v>1</v>
      </c>
      <c r="P94" s="116">
        <f t="shared" si="66"/>
        <v>1</v>
      </c>
      <c r="Q94" s="116">
        <f t="shared" si="66"/>
        <v>1</v>
      </c>
      <c r="R94" s="116">
        <f t="shared" si="66"/>
        <v>1.0449999999999999</v>
      </c>
      <c r="S94" s="116">
        <f t="shared" si="66"/>
        <v>1.0920000000000001</v>
      </c>
      <c r="T94" s="116">
        <f t="shared" si="66"/>
        <v>1.1411</v>
      </c>
      <c r="U94" s="116">
        <f t="shared" si="66"/>
        <v>1.1923999999999999</v>
      </c>
      <c r="V94" s="116">
        <f t="shared" si="66"/>
        <v>1.2461</v>
      </c>
      <c r="W94" s="116">
        <f t="shared" si="66"/>
        <v>1.3022</v>
      </c>
      <c r="X94" s="116">
        <f t="shared" si="66"/>
        <v>1.3608</v>
      </c>
    </row>
    <row r="95" spans="2:24" x14ac:dyDescent="0.2">
      <c r="B95" s="499">
        <f t="shared" si="53"/>
        <v>6</v>
      </c>
      <c r="C95" s="113">
        <f t="shared" si="55"/>
        <v>14</v>
      </c>
      <c r="D95" s="115">
        <v>1</v>
      </c>
      <c r="E95" s="116">
        <f t="shared" ref="E95:X95" si="67">ROUND(IF(E$80&lt;=$C95,1,IF(AND(E$80&gt;$C95,E$80&lt;=($B95+$C95)),D95*(1+E$27),0)),4)</f>
        <v>1</v>
      </c>
      <c r="F95" s="116">
        <f t="shared" si="67"/>
        <v>1</v>
      </c>
      <c r="G95" s="116">
        <f t="shared" si="67"/>
        <v>1</v>
      </c>
      <c r="H95" s="116">
        <f t="shared" si="67"/>
        <v>1</v>
      </c>
      <c r="I95" s="116">
        <f t="shared" si="67"/>
        <v>1</v>
      </c>
      <c r="J95" s="116">
        <f t="shared" si="67"/>
        <v>1</v>
      </c>
      <c r="K95" s="116">
        <f t="shared" si="67"/>
        <v>1</v>
      </c>
      <c r="L95" s="116">
        <f t="shared" si="67"/>
        <v>1</v>
      </c>
      <c r="M95" s="116">
        <f t="shared" si="67"/>
        <v>1</v>
      </c>
      <c r="N95" s="116">
        <f t="shared" si="67"/>
        <v>1</v>
      </c>
      <c r="O95" s="116">
        <f t="shared" si="67"/>
        <v>1</v>
      </c>
      <c r="P95" s="116">
        <f t="shared" si="67"/>
        <v>1</v>
      </c>
      <c r="Q95" s="116">
        <f t="shared" si="67"/>
        <v>1</v>
      </c>
      <c r="R95" s="116">
        <f t="shared" si="67"/>
        <v>1</v>
      </c>
      <c r="S95" s="116">
        <f t="shared" si="67"/>
        <v>1.0449999999999999</v>
      </c>
      <c r="T95" s="116">
        <f t="shared" si="67"/>
        <v>1.0920000000000001</v>
      </c>
      <c r="U95" s="116">
        <f t="shared" si="67"/>
        <v>1.1411</v>
      </c>
      <c r="V95" s="116">
        <f t="shared" si="67"/>
        <v>1.1923999999999999</v>
      </c>
      <c r="W95" s="116">
        <f t="shared" si="67"/>
        <v>1.2461</v>
      </c>
      <c r="X95" s="116">
        <f t="shared" si="67"/>
        <v>1.3022</v>
      </c>
    </row>
    <row r="96" spans="2:24" x14ac:dyDescent="0.2">
      <c r="B96" s="499">
        <f t="shared" si="53"/>
        <v>5</v>
      </c>
      <c r="C96" s="113">
        <f t="shared" si="55"/>
        <v>15</v>
      </c>
      <c r="D96" s="115">
        <v>1</v>
      </c>
      <c r="E96" s="116">
        <f t="shared" ref="E96:X96" si="68">ROUND(IF(E$80&lt;=$C96,1,IF(AND(E$80&gt;$C96,E$80&lt;=($B96+$C96)),D96*(1+E$27),0)),4)</f>
        <v>1</v>
      </c>
      <c r="F96" s="116">
        <f t="shared" si="68"/>
        <v>1</v>
      </c>
      <c r="G96" s="116">
        <f t="shared" si="68"/>
        <v>1</v>
      </c>
      <c r="H96" s="116">
        <f t="shared" si="68"/>
        <v>1</v>
      </c>
      <c r="I96" s="116">
        <f t="shared" si="68"/>
        <v>1</v>
      </c>
      <c r="J96" s="116">
        <f t="shared" si="68"/>
        <v>1</v>
      </c>
      <c r="K96" s="116">
        <f t="shared" si="68"/>
        <v>1</v>
      </c>
      <c r="L96" s="116">
        <f t="shared" si="68"/>
        <v>1</v>
      </c>
      <c r="M96" s="116">
        <f t="shared" si="68"/>
        <v>1</v>
      </c>
      <c r="N96" s="116">
        <f t="shared" si="68"/>
        <v>1</v>
      </c>
      <c r="O96" s="116">
        <f t="shared" si="68"/>
        <v>1</v>
      </c>
      <c r="P96" s="116">
        <f t="shared" si="68"/>
        <v>1</v>
      </c>
      <c r="Q96" s="116">
        <f t="shared" si="68"/>
        <v>1</v>
      </c>
      <c r="R96" s="116">
        <f t="shared" si="68"/>
        <v>1</v>
      </c>
      <c r="S96" s="116">
        <f t="shared" si="68"/>
        <v>1</v>
      </c>
      <c r="T96" s="116">
        <f t="shared" si="68"/>
        <v>1.0449999999999999</v>
      </c>
      <c r="U96" s="116">
        <f t="shared" si="68"/>
        <v>1.0920000000000001</v>
      </c>
      <c r="V96" s="116">
        <f t="shared" si="68"/>
        <v>1.1411</v>
      </c>
      <c r="W96" s="116">
        <f t="shared" si="68"/>
        <v>1.1923999999999999</v>
      </c>
      <c r="X96" s="116">
        <f t="shared" si="68"/>
        <v>1.2461</v>
      </c>
    </row>
    <row r="97" spans="2:24" x14ac:dyDescent="0.2">
      <c r="B97" s="499">
        <f t="shared" si="53"/>
        <v>4</v>
      </c>
      <c r="C97" s="113">
        <f t="shared" si="55"/>
        <v>16</v>
      </c>
      <c r="D97" s="115">
        <v>1</v>
      </c>
      <c r="E97" s="116">
        <f t="shared" ref="E97:X97" si="69">ROUND(IF(E$80&lt;=$C97,1,IF(AND(E$80&gt;$C97,E$80&lt;=($B97+$C97)),D97*(1+E$27),0)),4)</f>
        <v>1</v>
      </c>
      <c r="F97" s="116">
        <f t="shared" si="69"/>
        <v>1</v>
      </c>
      <c r="G97" s="116">
        <f t="shared" si="69"/>
        <v>1</v>
      </c>
      <c r="H97" s="116">
        <f t="shared" si="69"/>
        <v>1</v>
      </c>
      <c r="I97" s="116">
        <f t="shared" si="69"/>
        <v>1</v>
      </c>
      <c r="J97" s="116">
        <f t="shared" si="69"/>
        <v>1</v>
      </c>
      <c r="K97" s="116">
        <f t="shared" si="69"/>
        <v>1</v>
      </c>
      <c r="L97" s="116">
        <f t="shared" si="69"/>
        <v>1</v>
      </c>
      <c r="M97" s="116">
        <f t="shared" si="69"/>
        <v>1</v>
      </c>
      <c r="N97" s="116">
        <f t="shared" si="69"/>
        <v>1</v>
      </c>
      <c r="O97" s="116">
        <f t="shared" si="69"/>
        <v>1</v>
      </c>
      <c r="P97" s="116">
        <f t="shared" si="69"/>
        <v>1</v>
      </c>
      <c r="Q97" s="116">
        <f t="shared" si="69"/>
        <v>1</v>
      </c>
      <c r="R97" s="116">
        <f t="shared" si="69"/>
        <v>1</v>
      </c>
      <c r="S97" s="116">
        <f t="shared" si="69"/>
        <v>1</v>
      </c>
      <c r="T97" s="116">
        <f t="shared" si="69"/>
        <v>1</v>
      </c>
      <c r="U97" s="116">
        <f t="shared" si="69"/>
        <v>1.0449999999999999</v>
      </c>
      <c r="V97" s="116">
        <f t="shared" si="69"/>
        <v>1.0920000000000001</v>
      </c>
      <c r="W97" s="116">
        <f t="shared" si="69"/>
        <v>1.1411</v>
      </c>
      <c r="X97" s="116">
        <f t="shared" si="69"/>
        <v>1.1923999999999999</v>
      </c>
    </row>
    <row r="98" spans="2:24" x14ac:dyDescent="0.2">
      <c r="B98" s="499">
        <f t="shared" si="53"/>
        <v>3</v>
      </c>
      <c r="C98" s="113">
        <f t="shared" si="55"/>
        <v>17</v>
      </c>
      <c r="D98" s="115">
        <v>1</v>
      </c>
      <c r="E98" s="116">
        <f t="shared" ref="E98:X98" si="70">ROUND(IF(E$80&lt;=$C98,1,IF(AND(E$80&gt;$C98,E$80&lt;=($B98+$C98)),D98*(1+E$27),0)),4)</f>
        <v>1</v>
      </c>
      <c r="F98" s="116">
        <f t="shared" si="70"/>
        <v>1</v>
      </c>
      <c r="G98" s="116">
        <f t="shared" si="70"/>
        <v>1</v>
      </c>
      <c r="H98" s="116">
        <f t="shared" si="70"/>
        <v>1</v>
      </c>
      <c r="I98" s="116">
        <f t="shared" si="70"/>
        <v>1</v>
      </c>
      <c r="J98" s="116">
        <f t="shared" si="70"/>
        <v>1</v>
      </c>
      <c r="K98" s="116">
        <f t="shared" si="70"/>
        <v>1</v>
      </c>
      <c r="L98" s="116">
        <f t="shared" si="70"/>
        <v>1</v>
      </c>
      <c r="M98" s="116">
        <f t="shared" si="70"/>
        <v>1</v>
      </c>
      <c r="N98" s="116">
        <f t="shared" si="70"/>
        <v>1</v>
      </c>
      <c r="O98" s="116">
        <f t="shared" si="70"/>
        <v>1</v>
      </c>
      <c r="P98" s="116">
        <f t="shared" si="70"/>
        <v>1</v>
      </c>
      <c r="Q98" s="116">
        <f t="shared" si="70"/>
        <v>1</v>
      </c>
      <c r="R98" s="116">
        <f t="shared" si="70"/>
        <v>1</v>
      </c>
      <c r="S98" s="116">
        <f t="shared" si="70"/>
        <v>1</v>
      </c>
      <c r="T98" s="116">
        <f t="shared" si="70"/>
        <v>1</v>
      </c>
      <c r="U98" s="116">
        <f t="shared" si="70"/>
        <v>1</v>
      </c>
      <c r="V98" s="116">
        <f t="shared" si="70"/>
        <v>1.0449999999999999</v>
      </c>
      <c r="W98" s="116">
        <f t="shared" si="70"/>
        <v>1.0920000000000001</v>
      </c>
      <c r="X98" s="116">
        <f t="shared" si="70"/>
        <v>1.1411</v>
      </c>
    </row>
    <row r="99" spans="2:24" x14ac:dyDescent="0.2">
      <c r="B99" s="499">
        <f t="shared" si="53"/>
        <v>2</v>
      </c>
      <c r="C99" s="113">
        <f t="shared" si="55"/>
        <v>18</v>
      </c>
      <c r="D99" s="115">
        <v>1</v>
      </c>
      <c r="E99" s="116">
        <f t="shared" ref="E99:X99" si="71">ROUND(IF(E$80&lt;=$C99,1,IF(AND(E$80&gt;$C99,E$80&lt;=($B99+$C99)),D99*(1+E$27),0)),4)</f>
        <v>1</v>
      </c>
      <c r="F99" s="116">
        <f t="shared" si="71"/>
        <v>1</v>
      </c>
      <c r="G99" s="116">
        <f t="shared" si="71"/>
        <v>1</v>
      </c>
      <c r="H99" s="116">
        <f t="shared" si="71"/>
        <v>1</v>
      </c>
      <c r="I99" s="116">
        <f t="shared" si="71"/>
        <v>1</v>
      </c>
      <c r="J99" s="116">
        <f t="shared" si="71"/>
        <v>1</v>
      </c>
      <c r="K99" s="116">
        <f t="shared" si="71"/>
        <v>1</v>
      </c>
      <c r="L99" s="116">
        <f t="shared" si="71"/>
        <v>1</v>
      </c>
      <c r="M99" s="116">
        <f t="shared" si="71"/>
        <v>1</v>
      </c>
      <c r="N99" s="116">
        <f t="shared" si="71"/>
        <v>1</v>
      </c>
      <c r="O99" s="116">
        <f t="shared" si="71"/>
        <v>1</v>
      </c>
      <c r="P99" s="116">
        <f t="shared" si="71"/>
        <v>1</v>
      </c>
      <c r="Q99" s="116">
        <f t="shared" si="71"/>
        <v>1</v>
      </c>
      <c r="R99" s="116">
        <f t="shared" si="71"/>
        <v>1</v>
      </c>
      <c r="S99" s="116">
        <f t="shared" si="71"/>
        <v>1</v>
      </c>
      <c r="T99" s="116">
        <f t="shared" si="71"/>
        <v>1</v>
      </c>
      <c r="U99" s="116">
        <f t="shared" si="71"/>
        <v>1</v>
      </c>
      <c r="V99" s="116">
        <f t="shared" si="71"/>
        <v>1</v>
      </c>
      <c r="W99" s="116">
        <f t="shared" si="71"/>
        <v>1.0449999999999999</v>
      </c>
      <c r="X99" s="116">
        <f t="shared" si="71"/>
        <v>1.0920000000000001</v>
      </c>
    </row>
    <row r="100" spans="2:24" x14ac:dyDescent="0.2">
      <c r="B100" s="499">
        <f t="shared" si="53"/>
        <v>1</v>
      </c>
      <c r="C100" s="113">
        <f t="shared" si="55"/>
        <v>19</v>
      </c>
      <c r="D100" s="115">
        <v>1</v>
      </c>
      <c r="E100" s="116">
        <f t="shared" ref="E100:X100" si="72">ROUND(IF(E$80&lt;=$C100,1,IF(AND(E$80&gt;$C100,E$80&lt;=($B100+$C100)),D100*(1+E$27),0)),4)</f>
        <v>1</v>
      </c>
      <c r="F100" s="116">
        <f t="shared" si="72"/>
        <v>1</v>
      </c>
      <c r="G100" s="116">
        <f t="shared" si="72"/>
        <v>1</v>
      </c>
      <c r="H100" s="116">
        <f t="shared" si="72"/>
        <v>1</v>
      </c>
      <c r="I100" s="116">
        <f t="shared" si="72"/>
        <v>1</v>
      </c>
      <c r="J100" s="116">
        <f t="shared" si="72"/>
        <v>1</v>
      </c>
      <c r="K100" s="116">
        <f t="shared" si="72"/>
        <v>1</v>
      </c>
      <c r="L100" s="116">
        <f t="shared" si="72"/>
        <v>1</v>
      </c>
      <c r="M100" s="116">
        <f t="shared" si="72"/>
        <v>1</v>
      </c>
      <c r="N100" s="116">
        <f t="shared" si="72"/>
        <v>1</v>
      </c>
      <c r="O100" s="116">
        <f t="shared" si="72"/>
        <v>1</v>
      </c>
      <c r="P100" s="116">
        <f t="shared" si="72"/>
        <v>1</v>
      </c>
      <c r="Q100" s="116">
        <f t="shared" si="72"/>
        <v>1</v>
      </c>
      <c r="R100" s="116">
        <f t="shared" si="72"/>
        <v>1</v>
      </c>
      <c r="S100" s="116">
        <f t="shared" si="72"/>
        <v>1</v>
      </c>
      <c r="T100" s="116">
        <f t="shared" si="72"/>
        <v>1</v>
      </c>
      <c r="U100" s="116">
        <f t="shared" si="72"/>
        <v>1</v>
      </c>
      <c r="V100" s="116">
        <f t="shared" si="72"/>
        <v>1</v>
      </c>
      <c r="W100" s="116">
        <f t="shared" si="72"/>
        <v>1</v>
      </c>
      <c r="X100" s="116">
        <f t="shared" si="72"/>
        <v>1.0449999999999999</v>
      </c>
    </row>
    <row r="101" spans="2:24" x14ac:dyDescent="0.2">
      <c r="B101" s="499">
        <f t="shared" si="53"/>
        <v>0</v>
      </c>
      <c r="C101" s="113">
        <f t="shared" si="55"/>
        <v>20</v>
      </c>
      <c r="D101" s="115">
        <v>1</v>
      </c>
      <c r="E101" s="116">
        <f t="shared" ref="E101:X101" si="73">ROUND(IF(E$80&lt;=$C101,1,IF(AND(E$80&gt;$C101,E$80&lt;=($B101+$C101)),D101*(1+E$27),0)),4)</f>
        <v>1</v>
      </c>
      <c r="F101" s="116">
        <f t="shared" si="73"/>
        <v>1</v>
      </c>
      <c r="G101" s="116">
        <f t="shared" si="73"/>
        <v>1</v>
      </c>
      <c r="H101" s="116">
        <f t="shared" si="73"/>
        <v>1</v>
      </c>
      <c r="I101" s="116">
        <f t="shared" si="73"/>
        <v>1</v>
      </c>
      <c r="J101" s="116">
        <f t="shared" si="73"/>
        <v>1</v>
      </c>
      <c r="K101" s="116">
        <f t="shared" si="73"/>
        <v>1</v>
      </c>
      <c r="L101" s="116">
        <f t="shared" si="73"/>
        <v>1</v>
      </c>
      <c r="M101" s="116">
        <f t="shared" si="73"/>
        <v>1</v>
      </c>
      <c r="N101" s="116">
        <f t="shared" si="73"/>
        <v>1</v>
      </c>
      <c r="O101" s="116">
        <f t="shared" si="73"/>
        <v>1</v>
      </c>
      <c r="P101" s="116">
        <f t="shared" si="73"/>
        <v>1</v>
      </c>
      <c r="Q101" s="116">
        <f t="shared" si="73"/>
        <v>1</v>
      </c>
      <c r="R101" s="116">
        <f t="shared" si="73"/>
        <v>1</v>
      </c>
      <c r="S101" s="116">
        <f t="shared" si="73"/>
        <v>1</v>
      </c>
      <c r="T101" s="116">
        <f t="shared" si="73"/>
        <v>1</v>
      </c>
      <c r="U101" s="116">
        <f t="shared" si="73"/>
        <v>1</v>
      </c>
      <c r="V101" s="116">
        <f t="shared" si="73"/>
        <v>1</v>
      </c>
      <c r="W101" s="116">
        <f t="shared" si="73"/>
        <v>1</v>
      </c>
      <c r="X101" s="116">
        <f t="shared" si="73"/>
        <v>1</v>
      </c>
    </row>
    <row r="102" spans="2:24" x14ac:dyDescent="0.2">
      <c r="C102" s="81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</row>
    <row r="105" spans="2:24" x14ac:dyDescent="0.2">
      <c r="B105" s="91" t="str">
        <f>B$11</f>
        <v>Imobilizado/ Intangível - 18 anos</v>
      </c>
      <c r="C105" s="92">
        <f>$C$11</f>
        <v>18</v>
      </c>
      <c r="D105" s="98"/>
      <c r="E105" s="93">
        <f>E$7</f>
        <v>1</v>
      </c>
      <c r="F105" s="93">
        <f t="shared" ref="F105:X105" si="74">F$7</f>
        <v>2</v>
      </c>
      <c r="G105" s="93">
        <f t="shared" si="74"/>
        <v>3</v>
      </c>
      <c r="H105" s="93">
        <f t="shared" si="74"/>
        <v>4</v>
      </c>
      <c r="I105" s="93">
        <f t="shared" si="74"/>
        <v>5</v>
      </c>
      <c r="J105" s="93">
        <f t="shared" si="74"/>
        <v>6</v>
      </c>
      <c r="K105" s="93">
        <f t="shared" si="74"/>
        <v>7</v>
      </c>
      <c r="L105" s="93">
        <f t="shared" si="74"/>
        <v>8</v>
      </c>
      <c r="M105" s="93">
        <f t="shared" si="74"/>
        <v>9</v>
      </c>
      <c r="N105" s="93">
        <f t="shared" si="74"/>
        <v>10</v>
      </c>
      <c r="O105" s="93">
        <f t="shared" si="74"/>
        <v>11</v>
      </c>
      <c r="P105" s="93">
        <f t="shared" si="74"/>
        <v>12</v>
      </c>
      <c r="Q105" s="93">
        <f t="shared" si="74"/>
        <v>13</v>
      </c>
      <c r="R105" s="93">
        <f t="shared" si="74"/>
        <v>14</v>
      </c>
      <c r="S105" s="93">
        <f t="shared" si="74"/>
        <v>15</v>
      </c>
      <c r="T105" s="93">
        <f t="shared" si="74"/>
        <v>16</v>
      </c>
      <c r="U105" s="93">
        <f t="shared" si="74"/>
        <v>17</v>
      </c>
      <c r="V105" s="93">
        <f t="shared" si="74"/>
        <v>18</v>
      </c>
      <c r="W105" s="93">
        <f t="shared" si="74"/>
        <v>19</v>
      </c>
      <c r="X105" s="93">
        <f t="shared" si="74"/>
        <v>20</v>
      </c>
    </row>
    <row r="106" spans="2:24" x14ac:dyDescent="0.2">
      <c r="B106" s="499">
        <v>20</v>
      </c>
      <c r="C106" s="113"/>
      <c r="D106" s="99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</row>
    <row r="107" spans="2:24" x14ac:dyDescent="0.2">
      <c r="B107" s="499">
        <f>MIN(C$105,MAX((B$106-C106-1),0))</f>
        <v>18</v>
      </c>
      <c r="C107" s="113">
        <f>$E$7</f>
        <v>1</v>
      </c>
      <c r="D107" s="115">
        <v>1</v>
      </c>
      <c r="E107" s="116">
        <f t="shared" ref="E107:X107" si="75">ROUND(IF(E$105&lt;=$C107,1,IF(AND(E$105&gt;$C107,E$105&lt;=($B107+$C107)),D107*(1+E$27),0)),4)</f>
        <v>1</v>
      </c>
      <c r="F107" s="116">
        <f t="shared" si="75"/>
        <v>1.0449999999999999</v>
      </c>
      <c r="G107" s="116">
        <f t="shared" si="75"/>
        <v>1.0920000000000001</v>
      </c>
      <c r="H107" s="116">
        <f t="shared" si="75"/>
        <v>1.1411</v>
      </c>
      <c r="I107" s="116">
        <f t="shared" si="75"/>
        <v>1.1923999999999999</v>
      </c>
      <c r="J107" s="116">
        <f t="shared" si="75"/>
        <v>1.2461</v>
      </c>
      <c r="K107" s="116">
        <f t="shared" si="75"/>
        <v>1.3022</v>
      </c>
      <c r="L107" s="116">
        <f t="shared" si="75"/>
        <v>1.3608</v>
      </c>
      <c r="M107" s="116">
        <f t="shared" si="75"/>
        <v>1.4219999999999999</v>
      </c>
      <c r="N107" s="116">
        <f t="shared" si="75"/>
        <v>1.486</v>
      </c>
      <c r="O107" s="116">
        <f t="shared" si="75"/>
        <v>1.5528999999999999</v>
      </c>
      <c r="P107" s="116">
        <f t="shared" si="75"/>
        <v>1.6228</v>
      </c>
      <c r="Q107" s="116">
        <f t="shared" si="75"/>
        <v>1.6958</v>
      </c>
      <c r="R107" s="116">
        <f t="shared" si="75"/>
        <v>1.7721</v>
      </c>
      <c r="S107" s="116">
        <f t="shared" si="75"/>
        <v>1.8517999999999999</v>
      </c>
      <c r="T107" s="116">
        <f t="shared" si="75"/>
        <v>1.9351</v>
      </c>
      <c r="U107" s="116">
        <f t="shared" si="75"/>
        <v>2.0222000000000002</v>
      </c>
      <c r="V107" s="116">
        <f t="shared" si="75"/>
        <v>2.1132</v>
      </c>
      <c r="W107" s="116">
        <f t="shared" si="75"/>
        <v>2.2082999999999999</v>
      </c>
      <c r="X107" s="116">
        <f t="shared" si="75"/>
        <v>0</v>
      </c>
    </row>
    <row r="108" spans="2:24" x14ac:dyDescent="0.2">
      <c r="B108" s="499">
        <f t="shared" ref="B108:B126" si="76">MIN(C$105,MAX((B$106-C107-1),0))</f>
        <v>18</v>
      </c>
      <c r="C108" s="113">
        <f>C107+1</f>
        <v>2</v>
      </c>
      <c r="D108" s="115">
        <v>1</v>
      </c>
      <c r="E108" s="116">
        <f t="shared" ref="E108:X108" si="77">ROUND(IF(E$105&lt;=$C108,1,IF(AND(E$105&gt;$C108,E$105&lt;=($B108+$C108)),D108*(1+E$27),0)),4)</f>
        <v>1</v>
      </c>
      <c r="F108" s="116">
        <f t="shared" si="77"/>
        <v>1</v>
      </c>
      <c r="G108" s="116">
        <f t="shared" si="77"/>
        <v>1.0449999999999999</v>
      </c>
      <c r="H108" s="116">
        <f t="shared" si="77"/>
        <v>1.0920000000000001</v>
      </c>
      <c r="I108" s="116">
        <f t="shared" si="77"/>
        <v>1.1411</v>
      </c>
      <c r="J108" s="116">
        <f t="shared" si="77"/>
        <v>1.1923999999999999</v>
      </c>
      <c r="K108" s="116">
        <f t="shared" si="77"/>
        <v>1.2461</v>
      </c>
      <c r="L108" s="116">
        <f t="shared" si="77"/>
        <v>1.3022</v>
      </c>
      <c r="M108" s="116">
        <f t="shared" si="77"/>
        <v>1.3608</v>
      </c>
      <c r="N108" s="116">
        <f t="shared" si="77"/>
        <v>1.4219999999999999</v>
      </c>
      <c r="O108" s="116">
        <f t="shared" si="77"/>
        <v>1.486</v>
      </c>
      <c r="P108" s="116">
        <f t="shared" si="77"/>
        <v>1.5528999999999999</v>
      </c>
      <c r="Q108" s="116">
        <f t="shared" si="77"/>
        <v>1.6228</v>
      </c>
      <c r="R108" s="116">
        <f t="shared" si="77"/>
        <v>1.6958</v>
      </c>
      <c r="S108" s="116">
        <f t="shared" si="77"/>
        <v>1.7721</v>
      </c>
      <c r="T108" s="116">
        <f t="shared" si="77"/>
        <v>1.8517999999999999</v>
      </c>
      <c r="U108" s="116">
        <f t="shared" si="77"/>
        <v>1.9351</v>
      </c>
      <c r="V108" s="116">
        <f t="shared" si="77"/>
        <v>2.0222000000000002</v>
      </c>
      <c r="W108" s="116">
        <f t="shared" si="77"/>
        <v>2.1132</v>
      </c>
      <c r="X108" s="116">
        <f t="shared" si="77"/>
        <v>2.2082999999999999</v>
      </c>
    </row>
    <row r="109" spans="2:24" x14ac:dyDescent="0.2">
      <c r="B109" s="499">
        <f t="shared" si="76"/>
        <v>17</v>
      </c>
      <c r="C109" s="113">
        <f t="shared" ref="C109:C126" si="78">C108+1</f>
        <v>3</v>
      </c>
      <c r="D109" s="115">
        <v>1</v>
      </c>
      <c r="E109" s="116">
        <f t="shared" ref="E109:X109" si="79">ROUND(IF(E$105&lt;=$C109,1,IF(AND(E$105&gt;$C109,E$105&lt;=($B109+$C109)),D109*(1+E$27),0)),4)</f>
        <v>1</v>
      </c>
      <c r="F109" s="116">
        <f t="shared" si="79"/>
        <v>1</v>
      </c>
      <c r="G109" s="116">
        <f t="shared" si="79"/>
        <v>1</v>
      </c>
      <c r="H109" s="116">
        <f t="shared" si="79"/>
        <v>1.0449999999999999</v>
      </c>
      <c r="I109" s="116">
        <f t="shared" si="79"/>
        <v>1.0920000000000001</v>
      </c>
      <c r="J109" s="116">
        <f t="shared" si="79"/>
        <v>1.1411</v>
      </c>
      <c r="K109" s="116">
        <f t="shared" si="79"/>
        <v>1.1923999999999999</v>
      </c>
      <c r="L109" s="116">
        <f t="shared" si="79"/>
        <v>1.2461</v>
      </c>
      <c r="M109" s="116">
        <f t="shared" si="79"/>
        <v>1.3022</v>
      </c>
      <c r="N109" s="116">
        <f t="shared" si="79"/>
        <v>1.3608</v>
      </c>
      <c r="O109" s="116">
        <f t="shared" si="79"/>
        <v>1.4219999999999999</v>
      </c>
      <c r="P109" s="116">
        <f t="shared" si="79"/>
        <v>1.486</v>
      </c>
      <c r="Q109" s="116">
        <f t="shared" si="79"/>
        <v>1.5528999999999999</v>
      </c>
      <c r="R109" s="116">
        <f t="shared" si="79"/>
        <v>1.6228</v>
      </c>
      <c r="S109" s="116">
        <f t="shared" si="79"/>
        <v>1.6958</v>
      </c>
      <c r="T109" s="116">
        <f t="shared" si="79"/>
        <v>1.7721</v>
      </c>
      <c r="U109" s="116">
        <f t="shared" si="79"/>
        <v>1.8517999999999999</v>
      </c>
      <c r="V109" s="116">
        <f t="shared" si="79"/>
        <v>1.9351</v>
      </c>
      <c r="W109" s="116">
        <f t="shared" si="79"/>
        <v>2.0222000000000002</v>
      </c>
      <c r="X109" s="116">
        <f t="shared" si="79"/>
        <v>2.1132</v>
      </c>
    </row>
    <row r="110" spans="2:24" x14ac:dyDescent="0.2">
      <c r="B110" s="499">
        <f t="shared" si="76"/>
        <v>16</v>
      </c>
      <c r="C110" s="113">
        <f t="shared" si="78"/>
        <v>4</v>
      </c>
      <c r="D110" s="115">
        <v>1</v>
      </c>
      <c r="E110" s="116">
        <f t="shared" ref="E110:X110" si="80">ROUND(IF(E$105&lt;=$C110,1,IF(AND(E$105&gt;$C110,E$105&lt;=($B110+$C110)),D110*(1+E$27),0)),4)</f>
        <v>1</v>
      </c>
      <c r="F110" s="116">
        <f t="shared" si="80"/>
        <v>1</v>
      </c>
      <c r="G110" s="116">
        <f t="shared" si="80"/>
        <v>1</v>
      </c>
      <c r="H110" s="116">
        <f t="shared" si="80"/>
        <v>1</v>
      </c>
      <c r="I110" s="116">
        <f t="shared" si="80"/>
        <v>1.0449999999999999</v>
      </c>
      <c r="J110" s="116">
        <f t="shared" si="80"/>
        <v>1.0920000000000001</v>
      </c>
      <c r="K110" s="116">
        <f t="shared" si="80"/>
        <v>1.1411</v>
      </c>
      <c r="L110" s="116">
        <f t="shared" si="80"/>
        <v>1.1923999999999999</v>
      </c>
      <c r="M110" s="116">
        <f t="shared" si="80"/>
        <v>1.2461</v>
      </c>
      <c r="N110" s="116">
        <f t="shared" si="80"/>
        <v>1.3022</v>
      </c>
      <c r="O110" s="116">
        <f t="shared" si="80"/>
        <v>1.3608</v>
      </c>
      <c r="P110" s="116">
        <f t="shared" si="80"/>
        <v>1.4219999999999999</v>
      </c>
      <c r="Q110" s="116">
        <f t="shared" si="80"/>
        <v>1.486</v>
      </c>
      <c r="R110" s="116">
        <f t="shared" si="80"/>
        <v>1.5528999999999999</v>
      </c>
      <c r="S110" s="116">
        <f t="shared" si="80"/>
        <v>1.6228</v>
      </c>
      <c r="T110" s="116">
        <f t="shared" si="80"/>
        <v>1.6958</v>
      </c>
      <c r="U110" s="116">
        <f t="shared" si="80"/>
        <v>1.7721</v>
      </c>
      <c r="V110" s="116">
        <f t="shared" si="80"/>
        <v>1.8517999999999999</v>
      </c>
      <c r="W110" s="116">
        <f t="shared" si="80"/>
        <v>1.9351</v>
      </c>
      <c r="X110" s="116">
        <f t="shared" si="80"/>
        <v>2.0222000000000002</v>
      </c>
    </row>
    <row r="111" spans="2:24" x14ac:dyDescent="0.2">
      <c r="B111" s="499">
        <f t="shared" si="76"/>
        <v>15</v>
      </c>
      <c r="C111" s="113">
        <f t="shared" si="78"/>
        <v>5</v>
      </c>
      <c r="D111" s="115">
        <v>1</v>
      </c>
      <c r="E111" s="116">
        <f t="shared" ref="E111:X111" si="81">ROUND(IF(E$105&lt;=$C111,1,IF(AND(E$105&gt;$C111,E$105&lt;=($B111+$C111)),D111*(1+E$27),0)),4)</f>
        <v>1</v>
      </c>
      <c r="F111" s="116">
        <f t="shared" si="81"/>
        <v>1</v>
      </c>
      <c r="G111" s="116">
        <f t="shared" si="81"/>
        <v>1</v>
      </c>
      <c r="H111" s="116">
        <f t="shared" si="81"/>
        <v>1</v>
      </c>
      <c r="I111" s="116">
        <f t="shared" si="81"/>
        <v>1</v>
      </c>
      <c r="J111" s="116">
        <f t="shared" si="81"/>
        <v>1.0449999999999999</v>
      </c>
      <c r="K111" s="116">
        <f t="shared" si="81"/>
        <v>1.0920000000000001</v>
      </c>
      <c r="L111" s="116">
        <f t="shared" si="81"/>
        <v>1.1411</v>
      </c>
      <c r="M111" s="116">
        <f t="shared" si="81"/>
        <v>1.1923999999999999</v>
      </c>
      <c r="N111" s="116">
        <f t="shared" si="81"/>
        <v>1.2461</v>
      </c>
      <c r="O111" s="116">
        <f t="shared" si="81"/>
        <v>1.3022</v>
      </c>
      <c r="P111" s="116">
        <f t="shared" si="81"/>
        <v>1.3608</v>
      </c>
      <c r="Q111" s="116">
        <f t="shared" si="81"/>
        <v>1.4219999999999999</v>
      </c>
      <c r="R111" s="116">
        <f t="shared" si="81"/>
        <v>1.486</v>
      </c>
      <c r="S111" s="116">
        <f t="shared" si="81"/>
        <v>1.5528999999999999</v>
      </c>
      <c r="T111" s="116">
        <f t="shared" si="81"/>
        <v>1.6228</v>
      </c>
      <c r="U111" s="116">
        <f t="shared" si="81"/>
        <v>1.6958</v>
      </c>
      <c r="V111" s="116">
        <f t="shared" si="81"/>
        <v>1.7721</v>
      </c>
      <c r="W111" s="116">
        <f t="shared" si="81"/>
        <v>1.8517999999999999</v>
      </c>
      <c r="X111" s="116">
        <f t="shared" si="81"/>
        <v>1.9351</v>
      </c>
    </row>
    <row r="112" spans="2:24" x14ac:dyDescent="0.2">
      <c r="B112" s="499">
        <f t="shared" si="76"/>
        <v>14</v>
      </c>
      <c r="C112" s="113">
        <f t="shared" si="78"/>
        <v>6</v>
      </c>
      <c r="D112" s="115">
        <v>1</v>
      </c>
      <c r="E112" s="116">
        <f t="shared" ref="E112:X112" si="82">ROUND(IF(E$105&lt;=$C112,1,IF(AND(E$105&gt;$C112,E$105&lt;=($B112+$C112)),D112*(1+E$27),0)),4)</f>
        <v>1</v>
      </c>
      <c r="F112" s="116">
        <f t="shared" si="82"/>
        <v>1</v>
      </c>
      <c r="G112" s="116">
        <f t="shared" si="82"/>
        <v>1</v>
      </c>
      <c r="H112" s="116">
        <f t="shared" si="82"/>
        <v>1</v>
      </c>
      <c r="I112" s="116">
        <f t="shared" si="82"/>
        <v>1</v>
      </c>
      <c r="J112" s="116">
        <f t="shared" si="82"/>
        <v>1</v>
      </c>
      <c r="K112" s="116">
        <f t="shared" si="82"/>
        <v>1.0449999999999999</v>
      </c>
      <c r="L112" s="116">
        <f t="shared" si="82"/>
        <v>1.0920000000000001</v>
      </c>
      <c r="M112" s="116">
        <f t="shared" si="82"/>
        <v>1.1411</v>
      </c>
      <c r="N112" s="116">
        <f t="shared" si="82"/>
        <v>1.1923999999999999</v>
      </c>
      <c r="O112" s="116">
        <f t="shared" si="82"/>
        <v>1.2461</v>
      </c>
      <c r="P112" s="116">
        <f t="shared" si="82"/>
        <v>1.3022</v>
      </c>
      <c r="Q112" s="116">
        <f t="shared" si="82"/>
        <v>1.3608</v>
      </c>
      <c r="R112" s="116">
        <f t="shared" si="82"/>
        <v>1.4219999999999999</v>
      </c>
      <c r="S112" s="116">
        <f t="shared" si="82"/>
        <v>1.486</v>
      </c>
      <c r="T112" s="116">
        <f t="shared" si="82"/>
        <v>1.5528999999999999</v>
      </c>
      <c r="U112" s="116">
        <f t="shared" si="82"/>
        <v>1.6228</v>
      </c>
      <c r="V112" s="116">
        <f t="shared" si="82"/>
        <v>1.6958</v>
      </c>
      <c r="W112" s="116">
        <f t="shared" si="82"/>
        <v>1.7721</v>
      </c>
      <c r="X112" s="116">
        <f t="shared" si="82"/>
        <v>1.8517999999999999</v>
      </c>
    </row>
    <row r="113" spans="2:24" x14ac:dyDescent="0.2">
      <c r="B113" s="499">
        <f t="shared" si="76"/>
        <v>13</v>
      </c>
      <c r="C113" s="113">
        <f t="shared" si="78"/>
        <v>7</v>
      </c>
      <c r="D113" s="115">
        <v>1</v>
      </c>
      <c r="E113" s="116">
        <f t="shared" ref="E113:X113" si="83">ROUND(IF(E$105&lt;=$C113,1,IF(AND(E$105&gt;$C113,E$105&lt;=($B113+$C113)),D113*(1+E$27),0)),4)</f>
        <v>1</v>
      </c>
      <c r="F113" s="116">
        <f t="shared" si="83"/>
        <v>1</v>
      </c>
      <c r="G113" s="116">
        <f t="shared" si="83"/>
        <v>1</v>
      </c>
      <c r="H113" s="116">
        <f t="shared" si="83"/>
        <v>1</v>
      </c>
      <c r="I113" s="116">
        <f t="shared" si="83"/>
        <v>1</v>
      </c>
      <c r="J113" s="116">
        <f t="shared" si="83"/>
        <v>1</v>
      </c>
      <c r="K113" s="116">
        <f t="shared" si="83"/>
        <v>1</v>
      </c>
      <c r="L113" s="116">
        <f t="shared" si="83"/>
        <v>1.0449999999999999</v>
      </c>
      <c r="M113" s="116">
        <f t="shared" si="83"/>
        <v>1.0920000000000001</v>
      </c>
      <c r="N113" s="116">
        <f t="shared" si="83"/>
        <v>1.1411</v>
      </c>
      <c r="O113" s="116">
        <f t="shared" si="83"/>
        <v>1.1923999999999999</v>
      </c>
      <c r="P113" s="116">
        <f t="shared" si="83"/>
        <v>1.2461</v>
      </c>
      <c r="Q113" s="116">
        <f t="shared" si="83"/>
        <v>1.3022</v>
      </c>
      <c r="R113" s="116">
        <f t="shared" si="83"/>
        <v>1.3608</v>
      </c>
      <c r="S113" s="116">
        <f t="shared" si="83"/>
        <v>1.4219999999999999</v>
      </c>
      <c r="T113" s="116">
        <f t="shared" si="83"/>
        <v>1.486</v>
      </c>
      <c r="U113" s="116">
        <f t="shared" si="83"/>
        <v>1.5528999999999999</v>
      </c>
      <c r="V113" s="116">
        <f t="shared" si="83"/>
        <v>1.6228</v>
      </c>
      <c r="W113" s="116">
        <f t="shared" si="83"/>
        <v>1.6958</v>
      </c>
      <c r="X113" s="116">
        <f t="shared" si="83"/>
        <v>1.7721</v>
      </c>
    </row>
    <row r="114" spans="2:24" x14ac:dyDescent="0.2">
      <c r="B114" s="499">
        <f t="shared" si="76"/>
        <v>12</v>
      </c>
      <c r="C114" s="113">
        <f t="shared" si="78"/>
        <v>8</v>
      </c>
      <c r="D114" s="115">
        <v>1</v>
      </c>
      <c r="E114" s="116">
        <f t="shared" ref="E114:X114" si="84">ROUND(IF(E$105&lt;=$C114,1,IF(AND(E$105&gt;$C114,E$105&lt;=($B114+$C114)),D114*(1+E$27),0)),4)</f>
        <v>1</v>
      </c>
      <c r="F114" s="116">
        <f t="shared" si="84"/>
        <v>1</v>
      </c>
      <c r="G114" s="116">
        <f t="shared" si="84"/>
        <v>1</v>
      </c>
      <c r="H114" s="116">
        <f t="shared" si="84"/>
        <v>1</v>
      </c>
      <c r="I114" s="116">
        <f t="shared" si="84"/>
        <v>1</v>
      </c>
      <c r="J114" s="116">
        <f t="shared" si="84"/>
        <v>1</v>
      </c>
      <c r="K114" s="116">
        <f t="shared" si="84"/>
        <v>1</v>
      </c>
      <c r="L114" s="116">
        <f t="shared" si="84"/>
        <v>1</v>
      </c>
      <c r="M114" s="116">
        <f t="shared" si="84"/>
        <v>1.0449999999999999</v>
      </c>
      <c r="N114" s="116">
        <f t="shared" si="84"/>
        <v>1.0920000000000001</v>
      </c>
      <c r="O114" s="116">
        <f t="shared" si="84"/>
        <v>1.1411</v>
      </c>
      <c r="P114" s="116">
        <f t="shared" si="84"/>
        <v>1.1923999999999999</v>
      </c>
      <c r="Q114" s="116">
        <f t="shared" si="84"/>
        <v>1.2461</v>
      </c>
      <c r="R114" s="116">
        <f t="shared" si="84"/>
        <v>1.3022</v>
      </c>
      <c r="S114" s="116">
        <f t="shared" si="84"/>
        <v>1.3608</v>
      </c>
      <c r="T114" s="116">
        <f t="shared" si="84"/>
        <v>1.4219999999999999</v>
      </c>
      <c r="U114" s="116">
        <f t="shared" si="84"/>
        <v>1.486</v>
      </c>
      <c r="V114" s="116">
        <f t="shared" si="84"/>
        <v>1.5528999999999999</v>
      </c>
      <c r="W114" s="116">
        <f t="shared" si="84"/>
        <v>1.6228</v>
      </c>
      <c r="X114" s="116">
        <f t="shared" si="84"/>
        <v>1.6958</v>
      </c>
    </row>
    <row r="115" spans="2:24" x14ac:dyDescent="0.2">
      <c r="B115" s="499">
        <f t="shared" si="76"/>
        <v>11</v>
      </c>
      <c r="C115" s="113">
        <f t="shared" si="78"/>
        <v>9</v>
      </c>
      <c r="D115" s="115">
        <v>1</v>
      </c>
      <c r="E115" s="116">
        <f t="shared" ref="E115:X115" si="85">ROUND(IF(E$105&lt;=$C115,1,IF(AND(E$105&gt;$C115,E$105&lt;=($B115+$C115)),D115*(1+E$27),0)),4)</f>
        <v>1</v>
      </c>
      <c r="F115" s="116">
        <f t="shared" si="85"/>
        <v>1</v>
      </c>
      <c r="G115" s="116">
        <f t="shared" si="85"/>
        <v>1</v>
      </c>
      <c r="H115" s="116">
        <f t="shared" si="85"/>
        <v>1</v>
      </c>
      <c r="I115" s="116">
        <f t="shared" si="85"/>
        <v>1</v>
      </c>
      <c r="J115" s="116">
        <f t="shared" si="85"/>
        <v>1</v>
      </c>
      <c r="K115" s="116">
        <f t="shared" si="85"/>
        <v>1</v>
      </c>
      <c r="L115" s="116">
        <f t="shared" si="85"/>
        <v>1</v>
      </c>
      <c r="M115" s="116">
        <f t="shared" si="85"/>
        <v>1</v>
      </c>
      <c r="N115" s="116">
        <f t="shared" si="85"/>
        <v>1.0449999999999999</v>
      </c>
      <c r="O115" s="116">
        <f t="shared" si="85"/>
        <v>1.0920000000000001</v>
      </c>
      <c r="P115" s="116">
        <f t="shared" si="85"/>
        <v>1.1411</v>
      </c>
      <c r="Q115" s="116">
        <f t="shared" si="85"/>
        <v>1.1923999999999999</v>
      </c>
      <c r="R115" s="116">
        <f t="shared" si="85"/>
        <v>1.2461</v>
      </c>
      <c r="S115" s="116">
        <f t="shared" si="85"/>
        <v>1.3022</v>
      </c>
      <c r="T115" s="116">
        <f t="shared" si="85"/>
        <v>1.3608</v>
      </c>
      <c r="U115" s="116">
        <f t="shared" si="85"/>
        <v>1.4219999999999999</v>
      </c>
      <c r="V115" s="116">
        <f t="shared" si="85"/>
        <v>1.486</v>
      </c>
      <c r="W115" s="116">
        <f t="shared" si="85"/>
        <v>1.5528999999999999</v>
      </c>
      <c r="X115" s="116">
        <f t="shared" si="85"/>
        <v>1.6228</v>
      </c>
    </row>
    <row r="116" spans="2:24" x14ac:dyDescent="0.2">
      <c r="B116" s="499">
        <f t="shared" si="76"/>
        <v>10</v>
      </c>
      <c r="C116" s="113">
        <f t="shared" si="78"/>
        <v>10</v>
      </c>
      <c r="D116" s="115">
        <v>1</v>
      </c>
      <c r="E116" s="116">
        <f t="shared" ref="E116:X116" si="86">ROUND(IF(E$105&lt;=$C116,1,IF(AND(E$105&gt;$C116,E$105&lt;=($B116+$C116)),D116*(1+E$27),0)),4)</f>
        <v>1</v>
      </c>
      <c r="F116" s="116">
        <f t="shared" si="86"/>
        <v>1</v>
      </c>
      <c r="G116" s="116">
        <f t="shared" si="86"/>
        <v>1</v>
      </c>
      <c r="H116" s="116">
        <f t="shared" si="86"/>
        <v>1</v>
      </c>
      <c r="I116" s="116">
        <f t="shared" si="86"/>
        <v>1</v>
      </c>
      <c r="J116" s="116">
        <f t="shared" si="86"/>
        <v>1</v>
      </c>
      <c r="K116" s="116">
        <f t="shared" si="86"/>
        <v>1</v>
      </c>
      <c r="L116" s="116">
        <f t="shared" si="86"/>
        <v>1</v>
      </c>
      <c r="M116" s="116">
        <f t="shared" si="86"/>
        <v>1</v>
      </c>
      <c r="N116" s="116">
        <f t="shared" si="86"/>
        <v>1</v>
      </c>
      <c r="O116" s="116">
        <f t="shared" si="86"/>
        <v>1.0449999999999999</v>
      </c>
      <c r="P116" s="116">
        <f t="shared" si="86"/>
        <v>1.0920000000000001</v>
      </c>
      <c r="Q116" s="116">
        <f t="shared" si="86"/>
        <v>1.1411</v>
      </c>
      <c r="R116" s="116">
        <f t="shared" si="86"/>
        <v>1.1923999999999999</v>
      </c>
      <c r="S116" s="116">
        <f t="shared" si="86"/>
        <v>1.2461</v>
      </c>
      <c r="T116" s="116">
        <f t="shared" si="86"/>
        <v>1.3022</v>
      </c>
      <c r="U116" s="116">
        <f t="shared" si="86"/>
        <v>1.3608</v>
      </c>
      <c r="V116" s="116">
        <f t="shared" si="86"/>
        <v>1.4219999999999999</v>
      </c>
      <c r="W116" s="116">
        <f t="shared" si="86"/>
        <v>1.486</v>
      </c>
      <c r="X116" s="116">
        <f t="shared" si="86"/>
        <v>1.5528999999999999</v>
      </c>
    </row>
    <row r="117" spans="2:24" x14ac:dyDescent="0.2">
      <c r="B117" s="499">
        <f t="shared" si="76"/>
        <v>9</v>
      </c>
      <c r="C117" s="113">
        <f t="shared" si="78"/>
        <v>11</v>
      </c>
      <c r="D117" s="115">
        <v>1</v>
      </c>
      <c r="E117" s="116">
        <f t="shared" ref="E117:X117" si="87">ROUND(IF(E$105&lt;=$C117,1,IF(AND(E$105&gt;$C117,E$105&lt;=($B117+$C117)),D117*(1+E$27),0)),4)</f>
        <v>1</v>
      </c>
      <c r="F117" s="116">
        <f t="shared" si="87"/>
        <v>1</v>
      </c>
      <c r="G117" s="116">
        <f t="shared" si="87"/>
        <v>1</v>
      </c>
      <c r="H117" s="116">
        <f t="shared" si="87"/>
        <v>1</v>
      </c>
      <c r="I117" s="116">
        <f t="shared" si="87"/>
        <v>1</v>
      </c>
      <c r="J117" s="116">
        <f t="shared" si="87"/>
        <v>1</v>
      </c>
      <c r="K117" s="116">
        <f t="shared" si="87"/>
        <v>1</v>
      </c>
      <c r="L117" s="116">
        <f t="shared" si="87"/>
        <v>1</v>
      </c>
      <c r="M117" s="116">
        <f t="shared" si="87"/>
        <v>1</v>
      </c>
      <c r="N117" s="116">
        <f t="shared" si="87"/>
        <v>1</v>
      </c>
      <c r="O117" s="116">
        <f t="shared" si="87"/>
        <v>1</v>
      </c>
      <c r="P117" s="116">
        <f t="shared" si="87"/>
        <v>1.0449999999999999</v>
      </c>
      <c r="Q117" s="116">
        <f t="shared" si="87"/>
        <v>1.0920000000000001</v>
      </c>
      <c r="R117" s="116">
        <f t="shared" si="87"/>
        <v>1.1411</v>
      </c>
      <c r="S117" s="116">
        <f t="shared" si="87"/>
        <v>1.1923999999999999</v>
      </c>
      <c r="T117" s="116">
        <f t="shared" si="87"/>
        <v>1.2461</v>
      </c>
      <c r="U117" s="116">
        <f t="shared" si="87"/>
        <v>1.3022</v>
      </c>
      <c r="V117" s="116">
        <f t="shared" si="87"/>
        <v>1.3608</v>
      </c>
      <c r="W117" s="116">
        <f t="shared" si="87"/>
        <v>1.4219999999999999</v>
      </c>
      <c r="X117" s="116">
        <f t="shared" si="87"/>
        <v>1.486</v>
      </c>
    </row>
    <row r="118" spans="2:24" x14ac:dyDescent="0.2">
      <c r="B118" s="499">
        <f t="shared" si="76"/>
        <v>8</v>
      </c>
      <c r="C118" s="113">
        <f t="shared" si="78"/>
        <v>12</v>
      </c>
      <c r="D118" s="115">
        <v>1</v>
      </c>
      <c r="E118" s="116">
        <f t="shared" ref="E118:X118" si="88">ROUND(IF(E$105&lt;=$C118,1,IF(AND(E$105&gt;$C118,E$105&lt;=($B118+$C118)),D118*(1+E$27),0)),4)</f>
        <v>1</v>
      </c>
      <c r="F118" s="116">
        <f t="shared" si="88"/>
        <v>1</v>
      </c>
      <c r="G118" s="116">
        <f t="shared" si="88"/>
        <v>1</v>
      </c>
      <c r="H118" s="116">
        <f t="shared" si="88"/>
        <v>1</v>
      </c>
      <c r="I118" s="116">
        <f t="shared" si="88"/>
        <v>1</v>
      </c>
      <c r="J118" s="116">
        <f t="shared" si="88"/>
        <v>1</v>
      </c>
      <c r="K118" s="116">
        <f t="shared" si="88"/>
        <v>1</v>
      </c>
      <c r="L118" s="116">
        <f t="shared" si="88"/>
        <v>1</v>
      </c>
      <c r="M118" s="116">
        <f t="shared" si="88"/>
        <v>1</v>
      </c>
      <c r="N118" s="116">
        <f t="shared" si="88"/>
        <v>1</v>
      </c>
      <c r="O118" s="116">
        <f t="shared" si="88"/>
        <v>1</v>
      </c>
      <c r="P118" s="116">
        <f t="shared" si="88"/>
        <v>1</v>
      </c>
      <c r="Q118" s="116">
        <f t="shared" si="88"/>
        <v>1.0449999999999999</v>
      </c>
      <c r="R118" s="116">
        <f t="shared" si="88"/>
        <v>1.0920000000000001</v>
      </c>
      <c r="S118" s="116">
        <f t="shared" si="88"/>
        <v>1.1411</v>
      </c>
      <c r="T118" s="116">
        <f t="shared" si="88"/>
        <v>1.1923999999999999</v>
      </c>
      <c r="U118" s="116">
        <f t="shared" si="88"/>
        <v>1.2461</v>
      </c>
      <c r="V118" s="116">
        <f t="shared" si="88"/>
        <v>1.3022</v>
      </c>
      <c r="W118" s="116">
        <f t="shared" si="88"/>
        <v>1.3608</v>
      </c>
      <c r="X118" s="116">
        <f t="shared" si="88"/>
        <v>1.4219999999999999</v>
      </c>
    </row>
    <row r="119" spans="2:24" x14ac:dyDescent="0.2">
      <c r="B119" s="499">
        <f t="shared" si="76"/>
        <v>7</v>
      </c>
      <c r="C119" s="113">
        <f t="shared" si="78"/>
        <v>13</v>
      </c>
      <c r="D119" s="115">
        <v>1</v>
      </c>
      <c r="E119" s="116">
        <f t="shared" ref="E119:X119" si="89">ROUND(IF(E$105&lt;=$C119,1,IF(AND(E$105&gt;$C119,E$105&lt;=($B119+$C119)),D119*(1+E$27),0)),4)</f>
        <v>1</v>
      </c>
      <c r="F119" s="116">
        <f t="shared" si="89"/>
        <v>1</v>
      </c>
      <c r="G119" s="116">
        <f t="shared" si="89"/>
        <v>1</v>
      </c>
      <c r="H119" s="116">
        <f t="shared" si="89"/>
        <v>1</v>
      </c>
      <c r="I119" s="116">
        <f t="shared" si="89"/>
        <v>1</v>
      </c>
      <c r="J119" s="116">
        <f t="shared" si="89"/>
        <v>1</v>
      </c>
      <c r="K119" s="116">
        <f t="shared" si="89"/>
        <v>1</v>
      </c>
      <c r="L119" s="116">
        <f t="shared" si="89"/>
        <v>1</v>
      </c>
      <c r="M119" s="116">
        <f t="shared" si="89"/>
        <v>1</v>
      </c>
      <c r="N119" s="116">
        <f t="shared" si="89"/>
        <v>1</v>
      </c>
      <c r="O119" s="116">
        <f t="shared" si="89"/>
        <v>1</v>
      </c>
      <c r="P119" s="116">
        <f t="shared" si="89"/>
        <v>1</v>
      </c>
      <c r="Q119" s="116">
        <f t="shared" si="89"/>
        <v>1</v>
      </c>
      <c r="R119" s="116">
        <f t="shared" si="89"/>
        <v>1.0449999999999999</v>
      </c>
      <c r="S119" s="116">
        <f t="shared" si="89"/>
        <v>1.0920000000000001</v>
      </c>
      <c r="T119" s="116">
        <f t="shared" si="89"/>
        <v>1.1411</v>
      </c>
      <c r="U119" s="116">
        <f t="shared" si="89"/>
        <v>1.1923999999999999</v>
      </c>
      <c r="V119" s="116">
        <f t="shared" si="89"/>
        <v>1.2461</v>
      </c>
      <c r="W119" s="116">
        <f t="shared" si="89"/>
        <v>1.3022</v>
      </c>
      <c r="X119" s="116">
        <f t="shared" si="89"/>
        <v>1.3608</v>
      </c>
    </row>
    <row r="120" spans="2:24" x14ac:dyDescent="0.2">
      <c r="B120" s="499">
        <f t="shared" si="76"/>
        <v>6</v>
      </c>
      <c r="C120" s="113">
        <f t="shared" si="78"/>
        <v>14</v>
      </c>
      <c r="D120" s="115">
        <v>1</v>
      </c>
      <c r="E120" s="116">
        <f t="shared" ref="E120:X120" si="90">ROUND(IF(E$105&lt;=$C120,1,IF(AND(E$105&gt;$C120,E$105&lt;=($B120+$C120)),D120*(1+E$27),0)),4)</f>
        <v>1</v>
      </c>
      <c r="F120" s="116">
        <f t="shared" si="90"/>
        <v>1</v>
      </c>
      <c r="G120" s="116">
        <f t="shared" si="90"/>
        <v>1</v>
      </c>
      <c r="H120" s="116">
        <f t="shared" si="90"/>
        <v>1</v>
      </c>
      <c r="I120" s="116">
        <f t="shared" si="90"/>
        <v>1</v>
      </c>
      <c r="J120" s="116">
        <f t="shared" si="90"/>
        <v>1</v>
      </c>
      <c r="K120" s="116">
        <f t="shared" si="90"/>
        <v>1</v>
      </c>
      <c r="L120" s="116">
        <f t="shared" si="90"/>
        <v>1</v>
      </c>
      <c r="M120" s="116">
        <f t="shared" si="90"/>
        <v>1</v>
      </c>
      <c r="N120" s="116">
        <f t="shared" si="90"/>
        <v>1</v>
      </c>
      <c r="O120" s="116">
        <f t="shared" si="90"/>
        <v>1</v>
      </c>
      <c r="P120" s="116">
        <f t="shared" si="90"/>
        <v>1</v>
      </c>
      <c r="Q120" s="116">
        <f t="shared" si="90"/>
        <v>1</v>
      </c>
      <c r="R120" s="116">
        <f t="shared" si="90"/>
        <v>1</v>
      </c>
      <c r="S120" s="116">
        <f t="shared" si="90"/>
        <v>1.0449999999999999</v>
      </c>
      <c r="T120" s="116">
        <f t="shared" si="90"/>
        <v>1.0920000000000001</v>
      </c>
      <c r="U120" s="116">
        <f t="shared" si="90"/>
        <v>1.1411</v>
      </c>
      <c r="V120" s="116">
        <f t="shared" si="90"/>
        <v>1.1923999999999999</v>
      </c>
      <c r="W120" s="116">
        <f t="shared" si="90"/>
        <v>1.2461</v>
      </c>
      <c r="X120" s="116">
        <f t="shared" si="90"/>
        <v>1.3022</v>
      </c>
    </row>
    <row r="121" spans="2:24" x14ac:dyDescent="0.2">
      <c r="B121" s="499">
        <f t="shared" si="76"/>
        <v>5</v>
      </c>
      <c r="C121" s="113">
        <f t="shared" si="78"/>
        <v>15</v>
      </c>
      <c r="D121" s="115">
        <v>1</v>
      </c>
      <c r="E121" s="116">
        <f t="shared" ref="E121:X121" si="91">ROUND(IF(E$105&lt;=$C121,1,IF(AND(E$105&gt;$C121,E$105&lt;=($B121+$C121)),D121*(1+E$27),0)),4)</f>
        <v>1</v>
      </c>
      <c r="F121" s="116">
        <f t="shared" si="91"/>
        <v>1</v>
      </c>
      <c r="G121" s="116">
        <f t="shared" si="91"/>
        <v>1</v>
      </c>
      <c r="H121" s="116">
        <f t="shared" si="91"/>
        <v>1</v>
      </c>
      <c r="I121" s="116">
        <f t="shared" si="91"/>
        <v>1</v>
      </c>
      <c r="J121" s="116">
        <f t="shared" si="91"/>
        <v>1</v>
      </c>
      <c r="K121" s="116">
        <f t="shared" si="91"/>
        <v>1</v>
      </c>
      <c r="L121" s="116">
        <f t="shared" si="91"/>
        <v>1</v>
      </c>
      <c r="M121" s="116">
        <f t="shared" si="91"/>
        <v>1</v>
      </c>
      <c r="N121" s="116">
        <f t="shared" si="91"/>
        <v>1</v>
      </c>
      <c r="O121" s="116">
        <f t="shared" si="91"/>
        <v>1</v>
      </c>
      <c r="P121" s="116">
        <f t="shared" si="91"/>
        <v>1</v>
      </c>
      <c r="Q121" s="116">
        <f t="shared" si="91"/>
        <v>1</v>
      </c>
      <c r="R121" s="116">
        <f t="shared" si="91"/>
        <v>1</v>
      </c>
      <c r="S121" s="116">
        <f t="shared" si="91"/>
        <v>1</v>
      </c>
      <c r="T121" s="116">
        <f t="shared" si="91"/>
        <v>1.0449999999999999</v>
      </c>
      <c r="U121" s="116">
        <f t="shared" si="91"/>
        <v>1.0920000000000001</v>
      </c>
      <c r="V121" s="116">
        <f t="shared" si="91"/>
        <v>1.1411</v>
      </c>
      <c r="W121" s="116">
        <f t="shared" si="91"/>
        <v>1.1923999999999999</v>
      </c>
      <c r="X121" s="116">
        <f t="shared" si="91"/>
        <v>1.2461</v>
      </c>
    </row>
    <row r="122" spans="2:24" x14ac:dyDescent="0.2">
      <c r="B122" s="499">
        <f t="shared" si="76"/>
        <v>4</v>
      </c>
      <c r="C122" s="113">
        <f t="shared" si="78"/>
        <v>16</v>
      </c>
      <c r="D122" s="115">
        <v>1</v>
      </c>
      <c r="E122" s="116">
        <f t="shared" ref="E122:X122" si="92">ROUND(IF(E$105&lt;=$C122,1,IF(AND(E$105&gt;$C122,E$105&lt;=($B122+$C122)),D122*(1+E$27),0)),4)</f>
        <v>1</v>
      </c>
      <c r="F122" s="116">
        <f t="shared" si="92"/>
        <v>1</v>
      </c>
      <c r="G122" s="116">
        <f t="shared" si="92"/>
        <v>1</v>
      </c>
      <c r="H122" s="116">
        <f t="shared" si="92"/>
        <v>1</v>
      </c>
      <c r="I122" s="116">
        <f t="shared" si="92"/>
        <v>1</v>
      </c>
      <c r="J122" s="116">
        <f t="shared" si="92"/>
        <v>1</v>
      </c>
      <c r="K122" s="116">
        <f t="shared" si="92"/>
        <v>1</v>
      </c>
      <c r="L122" s="116">
        <f t="shared" si="92"/>
        <v>1</v>
      </c>
      <c r="M122" s="116">
        <f t="shared" si="92"/>
        <v>1</v>
      </c>
      <c r="N122" s="116">
        <f t="shared" si="92"/>
        <v>1</v>
      </c>
      <c r="O122" s="116">
        <f t="shared" si="92"/>
        <v>1</v>
      </c>
      <c r="P122" s="116">
        <f t="shared" si="92"/>
        <v>1</v>
      </c>
      <c r="Q122" s="116">
        <f t="shared" si="92"/>
        <v>1</v>
      </c>
      <c r="R122" s="116">
        <f t="shared" si="92"/>
        <v>1</v>
      </c>
      <c r="S122" s="116">
        <f t="shared" si="92"/>
        <v>1</v>
      </c>
      <c r="T122" s="116">
        <f t="shared" si="92"/>
        <v>1</v>
      </c>
      <c r="U122" s="116">
        <f t="shared" si="92"/>
        <v>1.0449999999999999</v>
      </c>
      <c r="V122" s="116">
        <f t="shared" si="92"/>
        <v>1.0920000000000001</v>
      </c>
      <c r="W122" s="116">
        <f t="shared" si="92"/>
        <v>1.1411</v>
      </c>
      <c r="X122" s="116">
        <f t="shared" si="92"/>
        <v>1.1923999999999999</v>
      </c>
    </row>
    <row r="123" spans="2:24" x14ac:dyDescent="0.2">
      <c r="B123" s="499">
        <f t="shared" si="76"/>
        <v>3</v>
      </c>
      <c r="C123" s="113">
        <f t="shared" si="78"/>
        <v>17</v>
      </c>
      <c r="D123" s="115">
        <v>1</v>
      </c>
      <c r="E123" s="116">
        <f t="shared" ref="E123:X123" si="93">ROUND(IF(E$105&lt;=$C123,1,IF(AND(E$105&gt;$C123,E$105&lt;=($B123+$C123)),D123*(1+E$27),0)),4)</f>
        <v>1</v>
      </c>
      <c r="F123" s="116">
        <f t="shared" si="93"/>
        <v>1</v>
      </c>
      <c r="G123" s="116">
        <f t="shared" si="93"/>
        <v>1</v>
      </c>
      <c r="H123" s="116">
        <f t="shared" si="93"/>
        <v>1</v>
      </c>
      <c r="I123" s="116">
        <f t="shared" si="93"/>
        <v>1</v>
      </c>
      <c r="J123" s="116">
        <f t="shared" si="93"/>
        <v>1</v>
      </c>
      <c r="K123" s="116">
        <f t="shared" si="93"/>
        <v>1</v>
      </c>
      <c r="L123" s="116">
        <f t="shared" si="93"/>
        <v>1</v>
      </c>
      <c r="M123" s="116">
        <f t="shared" si="93"/>
        <v>1</v>
      </c>
      <c r="N123" s="116">
        <f t="shared" si="93"/>
        <v>1</v>
      </c>
      <c r="O123" s="116">
        <f t="shared" si="93"/>
        <v>1</v>
      </c>
      <c r="P123" s="116">
        <f t="shared" si="93"/>
        <v>1</v>
      </c>
      <c r="Q123" s="116">
        <f t="shared" si="93"/>
        <v>1</v>
      </c>
      <c r="R123" s="116">
        <f t="shared" si="93"/>
        <v>1</v>
      </c>
      <c r="S123" s="116">
        <f t="shared" si="93"/>
        <v>1</v>
      </c>
      <c r="T123" s="116">
        <f t="shared" si="93"/>
        <v>1</v>
      </c>
      <c r="U123" s="116">
        <f t="shared" si="93"/>
        <v>1</v>
      </c>
      <c r="V123" s="116">
        <f t="shared" si="93"/>
        <v>1.0449999999999999</v>
      </c>
      <c r="W123" s="116">
        <f t="shared" si="93"/>
        <v>1.0920000000000001</v>
      </c>
      <c r="X123" s="116">
        <f t="shared" si="93"/>
        <v>1.1411</v>
      </c>
    </row>
    <row r="124" spans="2:24" x14ac:dyDescent="0.2">
      <c r="B124" s="499">
        <f t="shared" si="76"/>
        <v>2</v>
      </c>
      <c r="C124" s="113">
        <f t="shared" si="78"/>
        <v>18</v>
      </c>
      <c r="D124" s="115">
        <v>1</v>
      </c>
      <c r="E124" s="116">
        <f t="shared" ref="E124:X124" si="94">ROUND(IF(E$105&lt;=$C124,1,IF(AND(E$105&gt;$C124,E$105&lt;=($B124+$C124)),D124*(1+E$27),0)),4)</f>
        <v>1</v>
      </c>
      <c r="F124" s="116">
        <f t="shared" si="94"/>
        <v>1</v>
      </c>
      <c r="G124" s="116">
        <f t="shared" si="94"/>
        <v>1</v>
      </c>
      <c r="H124" s="116">
        <f t="shared" si="94"/>
        <v>1</v>
      </c>
      <c r="I124" s="116">
        <f t="shared" si="94"/>
        <v>1</v>
      </c>
      <c r="J124" s="116">
        <f t="shared" si="94"/>
        <v>1</v>
      </c>
      <c r="K124" s="116">
        <f t="shared" si="94"/>
        <v>1</v>
      </c>
      <c r="L124" s="116">
        <f t="shared" si="94"/>
        <v>1</v>
      </c>
      <c r="M124" s="116">
        <f t="shared" si="94"/>
        <v>1</v>
      </c>
      <c r="N124" s="116">
        <f t="shared" si="94"/>
        <v>1</v>
      </c>
      <c r="O124" s="116">
        <f t="shared" si="94"/>
        <v>1</v>
      </c>
      <c r="P124" s="116">
        <f t="shared" si="94"/>
        <v>1</v>
      </c>
      <c r="Q124" s="116">
        <f t="shared" si="94"/>
        <v>1</v>
      </c>
      <c r="R124" s="116">
        <f t="shared" si="94"/>
        <v>1</v>
      </c>
      <c r="S124" s="116">
        <f t="shared" si="94"/>
        <v>1</v>
      </c>
      <c r="T124" s="116">
        <f t="shared" si="94"/>
        <v>1</v>
      </c>
      <c r="U124" s="116">
        <f t="shared" si="94"/>
        <v>1</v>
      </c>
      <c r="V124" s="116">
        <f t="shared" si="94"/>
        <v>1</v>
      </c>
      <c r="W124" s="116">
        <f t="shared" si="94"/>
        <v>1.0449999999999999</v>
      </c>
      <c r="X124" s="116">
        <f t="shared" si="94"/>
        <v>1.0920000000000001</v>
      </c>
    </row>
    <row r="125" spans="2:24" x14ac:dyDescent="0.2">
      <c r="B125" s="499">
        <f t="shared" si="76"/>
        <v>1</v>
      </c>
      <c r="C125" s="113">
        <f t="shared" si="78"/>
        <v>19</v>
      </c>
      <c r="D125" s="115">
        <v>1</v>
      </c>
      <c r="E125" s="116">
        <f t="shared" ref="E125:X125" si="95">ROUND(IF(E$105&lt;=$C125,1,IF(AND(E$105&gt;$C125,E$105&lt;=($B125+$C125)),D125*(1+E$27),0)),4)</f>
        <v>1</v>
      </c>
      <c r="F125" s="116">
        <f t="shared" si="95"/>
        <v>1</v>
      </c>
      <c r="G125" s="116">
        <f t="shared" si="95"/>
        <v>1</v>
      </c>
      <c r="H125" s="116">
        <f t="shared" si="95"/>
        <v>1</v>
      </c>
      <c r="I125" s="116">
        <f t="shared" si="95"/>
        <v>1</v>
      </c>
      <c r="J125" s="116">
        <f t="shared" si="95"/>
        <v>1</v>
      </c>
      <c r="K125" s="116">
        <f t="shared" si="95"/>
        <v>1</v>
      </c>
      <c r="L125" s="116">
        <f t="shared" si="95"/>
        <v>1</v>
      </c>
      <c r="M125" s="116">
        <f t="shared" si="95"/>
        <v>1</v>
      </c>
      <c r="N125" s="116">
        <f t="shared" si="95"/>
        <v>1</v>
      </c>
      <c r="O125" s="116">
        <f t="shared" si="95"/>
        <v>1</v>
      </c>
      <c r="P125" s="116">
        <f t="shared" si="95"/>
        <v>1</v>
      </c>
      <c r="Q125" s="116">
        <f t="shared" si="95"/>
        <v>1</v>
      </c>
      <c r="R125" s="116">
        <f t="shared" si="95"/>
        <v>1</v>
      </c>
      <c r="S125" s="116">
        <f t="shared" si="95"/>
        <v>1</v>
      </c>
      <c r="T125" s="116">
        <f t="shared" si="95"/>
        <v>1</v>
      </c>
      <c r="U125" s="116">
        <f t="shared" si="95"/>
        <v>1</v>
      </c>
      <c r="V125" s="116">
        <f t="shared" si="95"/>
        <v>1</v>
      </c>
      <c r="W125" s="116">
        <f t="shared" si="95"/>
        <v>1</v>
      </c>
      <c r="X125" s="116">
        <f t="shared" si="95"/>
        <v>1.0449999999999999</v>
      </c>
    </row>
    <row r="126" spans="2:24" x14ac:dyDescent="0.2">
      <c r="B126" s="499">
        <f t="shared" si="76"/>
        <v>0</v>
      </c>
      <c r="C126" s="113">
        <f t="shared" si="78"/>
        <v>20</v>
      </c>
      <c r="D126" s="115">
        <v>1</v>
      </c>
      <c r="E126" s="116">
        <f t="shared" ref="E126:X126" si="96">ROUND(IF(E$105&lt;=$C126,1,IF(AND(E$105&gt;$C126,E$105&lt;=($B126+$C126)),D126*(1+E$27),0)),4)</f>
        <v>1</v>
      </c>
      <c r="F126" s="116">
        <f t="shared" si="96"/>
        <v>1</v>
      </c>
      <c r="G126" s="116">
        <f t="shared" si="96"/>
        <v>1</v>
      </c>
      <c r="H126" s="116">
        <f t="shared" si="96"/>
        <v>1</v>
      </c>
      <c r="I126" s="116">
        <f t="shared" si="96"/>
        <v>1</v>
      </c>
      <c r="J126" s="116">
        <f t="shared" si="96"/>
        <v>1</v>
      </c>
      <c r="K126" s="116">
        <f t="shared" si="96"/>
        <v>1</v>
      </c>
      <c r="L126" s="116">
        <f t="shared" si="96"/>
        <v>1</v>
      </c>
      <c r="M126" s="116">
        <f t="shared" si="96"/>
        <v>1</v>
      </c>
      <c r="N126" s="116">
        <f t="shared" si="96"/>
        <v>1</v>
      </c>
      <c r="O126" s="116">
        <f t="shared" si="96"/>
        <v>1</v>
      </c>
      <c r="P126" s="116">
        <f t="shared" si="96"/>
        <v>1</v>
      </c>
      <c r="Q126" s="116">
        <f t="shared" si="96"/>
        <v>1</v>
      </c>
      <c r="R126" s="116">
        <f t="shared" si="96"/>
        <v>1</v>
      </c>
      <c r="S126" s="116">
        <f t="shared" si="96"/>
        <v>1</v>
      </c>
      <c r="T126" s="116">
        <f t="shared" si="96"/>
        <v>1</v>
      </c>
      <c r="U126" s="116">
        <f t="shared" si="96"/>
        <v>1</v>
      </c>
      <c r="V126" s="116">
        <f t="shared" si="96"/>
        <v>1</v>
      </c>
      <c r="W126" s="116">
        <f t="shared" si="96"/>
        <v>1</v>
      </c>
      <c r="X126" s="116">
        <f t="shared" si="96"/>
        <v>1</v>
      </c>
    </row>
    <row r="127" spans="2:24" x14ac:dyDescent="0.2">
      <c r="C127" s="81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</row>
    <row r="130" spans="2:24" x14ac:dyDescent="0.2">
      <c r="B130" s="91" t="str">
        <f>B$12</f>
        <v>Imobilizado/ Intangível - 20 anos</v>
      </c>
      <c r="C130" s="92">
        <f>$C$12</f>
        <v>20</v>
      </c>
      <c r="D130" s="98"/>
      <c r="E130" s="93">
        <f>E$7</f>
        <v>1</v>
      </c>
      <c r="F130" s="93">
        <f t="shared" ref="F130:X130" si="97">F$7</f>
        <v>2</v>
      </c>
      <c r="G130" s="93">
        <f t="shared" si="97"/>
        <v>3</v>
      </c>
      <c r="H130" s="93">
        <f t="shared" si="97"/>
        <v>4</v>
      </c>
      <c r="I130" s="93">
        <f t="shared" si="97"/>
        <v>5</v>
      </c>
      <c r="J130" s="93">
        <f t="shared" si="97"/>
        <v>6</v>
      </c>
      <c r="K130" s="93">
        <f t="shared" si="97"/>
        <v>7</v>
      </c>
      <c r="L130" s="93">
        <f t="shared" si="97"/>
        <v>8</v>
      </c>
      <c r="M130" s="93">
        <f t="shared" si="97"/>
        <v>9</v>
      </c>
      <c r="N130" s="93">
        <f t="shared" si="97"/>
        <v>10</v>
      </c>
      <c r="O130" s="93">
        <f t="shared" si="97"/>
        <v>11</v>
      </c>
      <c r="P130" s="93">
        <f t="shared" si="97"/>
        <v>12</v>
      </c>
      <c r="Q130" s="93">
        <f t="shared" si="97"/>
        <v>13</v>
      </c>
      <c r="R130" s="93">
        <f t="shared" si="97"/>
        <v>14</v>
      </c>
      <c r="S130" s="93">
        <f t="shared" si="97"/>
        <v>15</v>
      </c>
      <c r="T130" s="93">
        <f t="shared" si="97"/>
        <v>16</v>
      </c>
      <c r="U130" s="93">
        <f t="shared" si="97"/>
        <v>17</v>
      </c>
      <c r="V130" s="93">
        <f t="shared" si="97"/>
        <v>18</v>
      </c>
      <c r="W130" s="93">
        <f t="shared" si="97"/>
        <v>19</v>
      </c>
      <c r="X130" s="93">
        <f t="shared" si="97"/>
        <v>20</v>
      </c>
    </row>
    <row r="131" spans="2:24" x14ac:dyDescent="0.2">
      <c r="B131" s="499">
        <v>20</v>
      </c>
      <c r="C131" s="113"/>
      <c r="D131" s="99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</row>
    <row r="132" spans="2:24" x14ac:dyDescent="0.2">
      <c r="B132" s="499">
        <f>MIN(C$130,MAX((B$131-C131-1),0))</f>
        <v>19</v>
      </c>
      <c r="C132" s="113">
        <f>$E$7</f>
        <v>1</v>
      </c>
      <c r="D132" s="115">
        <v>1</v>
      </c>
      <c r="E132" s="116">
        <f t="shared" ref="E132:X132" si="98">ROUND(IF(E$130&lt;=$C132,1,IF(AND(E$130&gt;$C132,E$130&lt;=($B132+$C132)),D132*(1+E$27),0)),4)</f>
        <v>1</v>
      </c>
      <c r="F132" s="116">
        <f t="shared" si="98"/>
        <v>1.0449999999999999</v>
      </c>
      <c r="G132" s="116">
        <f t="shared" si="98"/>
        <v>1.0920000000000001</v>
      </c>
      <c r="H132" s="116">
        <f t="shared" si="98"/>
        <v>1.1411</v>
      </c>
      <c r="I132" s="116">
        <f t="shared" si="98"/>
        <v>1.1923999999999999</v>
      </c>
      <c r="J132" s="116">
        <f t="shared" si="98"/>
        <v>1.2461</v>
      </c>
      <c r="K132" s="116">
        <f t="shared" si="98"/>
        <v>1.3022</v>
      </c>
      <c r="L132" s="116">
        <f t="shared" si="98"/>
        <v>1.3608</v>
      </c>
      <c r="M132" s="116">
        <f t="shared" si="98"/>
        <v>1.4219999999999999</v>
      </c>
      <c r="N132" s="116">
        <f t="shared" si="98"/>
        <v>1.486</v>
      </c>
      <c r="O132" s="116">
        <f t="shared" si="98"/>
        <v>1.5528999999999999</v>
      </c>
      <c r="P132" s="116">
        <f t="shared" si="98"/>
        <v>1.6228</v>
      </c>
      <c r="Q132" s="116">
        <f t="shared" si="98"/>
        <v>1.6958</v>
      </c>
      <c r="R132" s="116">
        <f t="shared" si="98"/>
        <v>1.7721</v>
      </c>
      <c r="S132" s="116">
        <f t="shared" si="98"/>
        <v>1.8517999999999999</v>
      </c>
      <c r="T132" s="116">
        <f t="shared" si="98"/>
        <v>1.9351</v>
      </c>
      <c r="U132" s="116">
        <f t="shared" si="98"/>
        <v>2.0222000000000002</v>
      </c>
      <c r="V132" s="116">
        <f t="shared" si="98"/>
        <v>2.1132</v>
      </c>
      <c r="W132" s="116">
        <f t="shared" si="98"/>
        <v>2.2082999999999999</v>
      </c>
      <c r="X132" s="116">
        <f t="shared" si="98"/>
        <v>2.3077000000000001</v>
      </c>
    </row>
    <row r="133" spans="2:24" x14ac:dyDescent="0.2">
      <c r="B133" s="499">
        <f t="shared" ref="B133:B151" si="99">MIN(C$130,MAX((B$131-C132-1),0))</f>
        <v>18</v>
      </c>
      <c r="C133" s="113">
        <f>C132+1</f>
        <v>2</v>
      </c>
      <c r="D133" s="115">
        <v>1</v>
      </c>
      <c r="E133" s="116">
        <f t="shared" ref="E133:X133" si="100">ROUND(IF(E$130&lt;=$C133,1,IF(AND(E$130&gt;$C133,E$130&lt;=($B133+$C133)),D133*(1+E$27),0)),4)</f>
        <v>1</v>
      </c>
      <c r="F133" s="116">
        <f t="shared" si="100"/>
        <v>1</v>
      </c>
      <c r="G133" s="116">
        <f t="shared" si="100"/>
        <v>1.0449999999999999</v>
      </c>
      <c r="H133" s="116">
        <f t="shared" si="100"/>
        <v>1.0920000000000001</v>
      </c>
      <c r="I133" s="116">
        <f t="shared" si="100"/>
        <v>1.1411</v>
      </c>
      <c r="J133" s="116">
        <f t="shared" si="100"/>
        <v>1.1923999999999999</v>
      </c>
      <c r="K133" s="116">
        <f t="shared" si="100"/>
        <v>1.2461</v>
      </c>
      <c r="L133" s="116">
        <f t="shared" si="100"/>
        <v>1.3022</v>
      </c>
      <c r="M133" s="116">
        <f t="shared" si="100"/>
        <v>1.3608</v>
      </c>
      <c r="N133" s="116">
        <f t="shared" si="100"/>
        <v>1.4219999999999999</v>
      </c>
      <c r="O133" s="116">
        <f t="shared" si="100"/>
        <v>1.486</v>
      </c>
      <c r="P133" s="116">
        <f t="shared" si="100"/>
        <v>1.5528999999999999</v>
      </c>
      <c r="Q133" s="116">
        <f t="shared" si="100"/>
        <v>1.6228</v>
      </c>
      <c r="R133" s="116">
        <f t="shared" si="100"/>
        <v>1.6958</v>
      </c>
      <c r="S133" s="116">
        <f t="shared" si="100"/>
        <v>1.7721</v>
      </c>
      <c r="T133" s="116">
        <f t="shared" si="100"/>
        <v>1.8517999999999999</v>
      </c>
      <c r="U133" s="116">
        <f t="shared" si="100"/>
        <v>1.9351</v>
      </c>
      <c r="V133" s="116">
        <f t="shared" si="100"/>
        <v>2.0222000000000002</v>
      </c>
      <c r="W133" s="116">
        <f t="shared" si="100"/>
        <v>2.1132</v>
      </c>
      <c r="X133" s="116">
        <f t="shared" si="100"/>
        <v>2.2082999999999999</v>
      </c>
    </row>
    <row r="134" spans="2:24" x14ac:dyDescent="0.2">
      <c r="B134" s="499">
        <f t="shared" si="99"/>
        <v>17</v>
      </c>
      <c r="C134" s="113">
        <f t="shared" ref="C134:C151" si="101">C133+1</f>
        <v>3</v>
      </c>
      <c r="D134" s="115">
        <v>1</v>
      </c>
      <c r="E134" s="116">
        <f t="shared" ref="E134:X134" si="102">ROUND(IF(E$130&lt;=$C134,1,IF(AND(E$130&gt;$C134,E$130&lt;=($B134+$C134)),D134*(1+E$27),0)),4)</f>
        <v>1</v>
      </c>
      <c r="F134" s="116">
        <f t="shared" si="102"/>
        <v>1</v>
      </c>
      <c r="G134" s="116">
        <f t="shared" si="102"/>
        <v>1</v>
      </c>
      <c r="H134" s="116">
        <f t="shared" si="102"/>
        <v>1.0449999999999999</v>
      </c>
      <c r="I134" s="116">
        <f t="shared" si="102"/>
        <v>1.0920000000000001</v>
      </c>
      <c r="J134" s="116">
        <f t="shared" si="102"/>
        <v>1.1411</v>
      </c>
      <c r="K134" s="116">
        <f t="shared" si="102"/>
        <v>1.1923999999999999</v>
      </c>
      <c r="L134" s="116">
        <f t="shared" si="102"/>
        <v>1.2461</v>
      </c>
      <c r="M134" s="116">
        <f t="shared" si="102"/>
        <v>1.3022</v>
      </c>
      <c r="N134" s="116">
        <f t="shared" si="102"/>
        <v>1.3608</v>
      </c>
      <c r="O134" s="116">
        <f t="shared" si="102"/>
        <v>1.4219999999999999</v>
      </c>
      <c r="P134" s="116">
        <f t="shared" si="102"/>
        <v>1.486</v>
      </c>
      <c r="Q134" s="116">
        <f t="shared" si="102"/>
        <v>1.5528999999999999</v>
      </c>
      <c r="R134" s="116">
        <f t="shared" si="102"/>
        <v>1.6228</v>
      </c>
      <c r="S134" s="116">
        <f t="shared" si="102"/>
        <v>1.6958</v>
      </c>
      <c r="T134" s="116">
        <f t="shared" si="102"/>
        <v>1.7721</v>
      </c>
      <c r="U134" s="116">
        <f t="shared" si="102"/>
        <v>1.8517999999999999</v>
      </c>
      <c r="V134" s="116">
        <f t="shared" si="102"/>
        <v>1.9351</v>
      </c>
      <c r="W134" s="116">
        <f t="shared" si="102"/>
        <v>2.0222000000000002</v>
      </c>
      <c r="X134" s="116">
        <f t="shared" si="102"/>
        <v>2.1132</v>
      </c>
    </row>
    <row r="135" spans="2:24" x14ac:dyDescent="0.2">
      <c r="B135" s="499">
        <f t="shared" si="99"/>
        <v>16</v>
      </c>
      <c r="C135" s="113">
        <f t="shared" si="101"/>
        <v>4</v>
      </c>
      <c r="D135" s="115">
        <v>1</v>
      </c>
      <c r="E135" s="116">
        <f t="shared" ref="E135:X135" si="103">ROUND(IF(E$130&lt;=$C135,1,IF(AND(E$130&gt;$C135,E$130&lt;=($B135+$C135)),D135*(1+E$27),0)),4)</f>
        <v>1</v>
      </c>
      <c r="F135" s="116">
        <f t="shared" si="103"/>
        <v>1</v>
      </c>
      <c r="G135" s="116">
        <f t="shared" si="103"/>
        <v>1</v>
      </c>
      <c r="H135" s="116">
        <f t="shared" si="103"/>
        <v>1</v>
      </c>
      <c r="I135" s="116">
        <f t="shared" si="103"/>
        <v>1.0449999999999999</v>
      </c>
      <c r="J135" s="116">
        <f t="shared" si="103"/>
        <v>1.0920000000000001</v>
      </c>
      <c r="K135" s="116">
        <f t="shared" si="103"/>
        <v>1.1411</v>
      </c>
      <c r="L135" s="116">
        <f t="shared" si="103"/>
        <v>1.1923999999999999</v>
      </c>
      <c r="M135" s="116">
        <f t="shared" si="103"/>
        <v>1.2461</v>
      </c>
      <c r="N135" s="116">
        <f t="shared" si="103"/>
        <v>1.3022</v>
      </c>
      <c r="O135" s="116">
        <f t="shared" si="103"/>
        <v>1.3608</v>
      </c>
      <c r="P135" s="116">
        <f t="shared" si="103"/>
        <v>1.4219999999999999</v>
      </c>
      <c r="Q135" s="116">
        <f t="shared" si="103"/>
        <v>1.486</v>
      </c>
      <c r="R135" s="116">
        <f t="shared" si="103"/>
        <v>1.5528999999999999</v>
      </c>
      <c r="S135" s="116">
        <f t="shared" si="103"/>
        <v>1.6228</v>
      </c>
      <c r="T135" s="116">
        <f t="shared" si="103"/>
        <v>1.6958</v>
      </c>
      <c r="U135" s="116">
        <f t="shared" si="103"/>
        <v>1.7721</v>
      </c>
      <c r="V135" s="116">
        <f t="shared" si="103"/>
        <v>1.8517999999999999</v>
      </c>
      <c r="W135" s="116">
        <f t="shared" si="103"/>
        <v>1.9351</v>
      </c>
      <c r="X135" s="116">
        <f t="shared" si="103"/>
        <v>2.0222000000000002</v>
      </c>
    </row>
    <row r="136" spans="2:24" x14ac:dyDescent="0.2">
      <c r="B136" s="499">
        <f t="shared" si="99"/>
        <v>15</v>
      </c>
      <c r="C136" s="113">
        <f t="shared" si="101"/>
        <v>5</v>
      </c>
      <c r="D136" s="115">
        <v>1</v>
      </c>
      <c r="E136" s="116">
        <f t="shared" ref="E136:X136" si="104">ROUND(IF(E$130&lt;=$C136,1,IF(AND(E$130&gt;$C136,E$130&lt;=($B136+$C136)),D136*(1+E$27),0)),4)</f>
        <v>1</v>
      </c>
      <c r="F136" s="116">
        <f t="shared" si="104"/>
        <v>1</v>
      </c>
      <c r="G136" s="116">
        <f t="shared" si="104"/>
        <v>1</v>
      </c>
      <c r="H136" s="116">
        <f t="shared" si="104"/>
        <v>1</v>
      </c>
      <c r="I136" s="116">
        <f t="shared" si="104"/>
        <v>1</v>
      </c>
      <c r="J136" s="116">
        <f t="shared" si="104"/>
        <v>1.0449999999999999</v>
      </c>
      <c r="K136" s="116">
        <f t="shared" si="104"/>
        <v>1.0920000000000001</v>
      </c>
      <c r="L136" s="116">
        <f t="shared" si="104"/>
        <v>1.1411</v>
      </c>
      <c r="M136" s="116">
        <f t="shared" si="104"/>
        <v>1.1923999999999999</v>
      </c>
      <c r="N136" s="116">
        <f t="shared" si="104"/>
        <v>1.2461</v>
      </c>
      <c r="O136" s="116">
        <f t="shared" si="104"/>
        <v>1.3022</v>
      </c>
      <c r="P136" s="116">
        <f t="shared" si="104"/>
        <v>1.3608</v>
      </c>
      <c r="Q136" s="116">
        <f t="shared" si="104"/>
        <v>1.4219999999999999</v>
      </c>
      <c r="R136" s="116">
        <f t="shared" si="104"/>
        <v>1.486</v>
      </c>
      <c r="S136" s="116">
        <f t="shared" si="104"/>
        <v>1.5528999999999999</v>
      </c>
      <c r="T136" s="116">
        <f t="shared" si="104"/>
        <v>1.6228</v>
      </c>
      <c r="U136" s="116">
        <f t="shared" si="104"/>
        <v>1.6958</v>
      </c>
      <c r="V136" s="116">
        <f t="shared" si="104"/>
        <v>1.7721</v>
      </c>
      <c r="W136" s="116">
        <f t="shared" si="104"/>
        <v>1.8517999999999999</v>
      </c>
      <c r="X136" s="116">
        <f t="shared" si="104"/>
        <v>1.9351</v>
      </c>
    </row>
    <row r="137" spans="2:24" x14ac:dyDescent="0.2">
      <c r="B137" s="499">
        <f t="shared" si="99"/>
        <v>14</v>
      </c>
      <c r="C137" s="113">
        <f t="shared" si="101"/>
        <v>6</v>
      </c>
      <c r="D137" s="115">
        <v>1</v>
      </c>
      <c r="E137" s="116">
        <f t="shared" ref="E137:X137" si="105">ROUND(IF(E$130&lt;=$C137,1,IF(AND(E$130&gt;$C137,E$130&lt;=($B137+$C137)),D137*(1+E$27),0)),4)</f>
        <v>1</v>
      </c>
      <c r="F137" s="116">
        <f t="shared" si="105"/>
        <v>1</v>
      </c>
      <c r="G137" s="116">
        <f t="shared" si="105"/>
        <v>1</v>
      </c>
      <c r="H137" s="116">
        <f t="shared" si="105"/>
        <v>1</v>
      </c>
      <c r="I137" s="116">
        <f t="shared" si="105"/>
        <v>1</v>
      </c>
      <c r="J137" s="116">
        <f t="shared" si="105"/>
        <v>1</v>
      </c>
      <c r="K137" s="116">
        <f t="shared" si="105"/>
        <v>1.0449999999999999</v>
      </c>
      <c r="L137" s="116">
        <f t="shared" si="105"/>
        <v>1.0920000000000001</v>
      </c>
      <c r="M137" s="116">
        <f t="shared" si="105"/>
        <v>1.1411</v>
      </c>
      <c r="N137" s="116">
        <f t="shared" si="105"/>
        <v>1.1923999999999999</v>
      </c>
      <c r="O137" s="116">
        <f t="shared" si="105"/>
        <v>1.2461</v>
      </c>
      <c r="P137" s="116">
        <f t="shared" si="105"/>
        <v>1.3022</v>
      </c>
      <c r="Q137" s="116">
        <f t="shared" si="105"/>
        <v>1.3608</v>
      </c>
      <c r="R137" s="116">
        <f t="shared" si="105"/>
        <v>1.4219999999999999</v>
      </c>
      <c r="S137" s="116">
        <f t="shared" si="105"/>
        <v>1.486</v>
      </c>
      <c r="T137" s="116">
        <f t="shared" si="105"/>
        <v>1.5528999999999999</v>
      </c>
      <c r="U137" s="116">
        <f t="shared" si="105"/>
        <v>1.6228</v>
      </c>
      <c r="V137" s="116">
        <f t="shared" si="105"/>
        <v>1.6958</v>
      </c>
      <c r="W137" s="116">
        <f t="shared" si="105"/>
        <v>1.7721</v>
      </c>
      <c r="X137" s="116">
        <f t="shared" si="105"/>
        <v>1.8517999999999999</v>
      </c>
    </row>
    <row r="138" spans="2:24" x14ac:dyDescent="0.2">
      <c r="B138" s="499">
        <f t="shared" si="99"/>
        <v>13</v>
      </c>
      <c r="C138" s="113">
        <f t="shared" si="101"/>
        <v>7</v>
      </c>
      <c r="D138" s="115">
        <v>1</v>
      </c>
      <c r="E138" s="116">
        <f t="shared" ref="E138:X138" si="106">ROUND(IF(E$130&lt;=$C138,1,IF(AND(E$130&gt;$C138,E$130&lt;=($B138+$C138)),D138*(1+E$27),0)),4)</f>
        <v>1</v>
      </c>
      <c r="F138" s="116">
        <f t="shared" si="106"/>
        <v>1</v>
      </c>
      <c r="G138" s="116">
        <f t="shared" si="106"/>
        <v>1</v>
      </c>
      <c r="H138" s="116">
        <f t="shared" si="106"/>
        <v>1</v>
      </c>
      <c r="I138" s="116">
        <f t="shared" si="106"/>
        <v>1</v>
      </c>
      <c r="J138" s="116">
        <f t="shared" si="106"/>
        <v>1</v>
      </c>
      <c r="K138" s="116">
        <f t="shared" si="106"/>
        <v>1</v>
      </c>
      <c r="L138" s="116">
        <f t="shared" si="106"/>
        <v>1.0449999999999999</v>
      </c>
      <c r="M138" s="116">
        <f t="shared" si="106"/>
        <v>1.0920000000000001</v>
      </c>
      <c r="N138" s="116">
        <f t="shared" si="106"/>
        <v>1.1411</v>
      </c>
      <c r="O138" s="116">
        <f t="shared" si="106"/>
        <v>1.1923999999999999</v>
      </c>
      <c r="P138" s="116">
        <f t="shared" si="106"/>
        <v>1.2461</v>
      </c>
      <c r="Q138" s="116">
        <f t="shared" si="106"/>
        <v>1.3022</v>
      </c>
      <c r="R138" s="116">
        <f t="shared" si="106"/>
        <v>1.3608</v>
      </c>
      <c r="S138" s="116">
        <f t="shared" si="106"/>
        <v>1.4219999999999999</v>
      </c>
      <c r="T138" s="116">
        <f t="shared" si="106"/>
        <v>1.486</v>
      </c>
      <c r="U138" s="116">
        <f t="shared" si="106"/>
        <v>1.5528999999999999</v>
      </c>
      <c r="V138" s="116">
        <f t="shared" si="106"/>
        <v>1.6228</v>
      </c>
      <c r="W138" s="116">
        <f t="shared" si="106"/>
        <v>1.6958</v>
      </c>
      <c r="X138" s="116">
        <f t="shared" si="106"/>
        <v>1.7721</v>
      </c>
    </row>
    <row r="139" spans="2:24" x14ac:dyDescent="0.2">
      <c r="B139" s="499">
        <f t="shared" si="99"/>
        <v>12</v>
      </c>
      <c r="C139" s="113">
        <f t="shared" si="101"/>
        <v>8</v>
      </c>
      <c r="D139" s="115">
        <v>1</v>
      </c>
      <c r="E139" s="116">
        <f t="shared" ref="E139:X139" si="107">ROUND(IF(E$130&lt;=$C139,1,IF(AND(E$130&gt;$C139,E$130&lt;=($B139+$C139)),D139*(1+E$27),0)),4)</f>
        <v>1</v>
      </c>
      <c r="F139" s="116">
        <f t="shared" si="107"/>
        <v>1</v>
      </c>
      <c r="G139" s="116">
        <f t="shared" si="107"/>
        <v>1</v>
      </c>
      <c r="H139" s="116">
        <f t="shared" si="107"/>
        <v>1</v>
      </c>
      <c r="I139" s="116">
        <f t="shared" si="107"/>
        <v>1</v>
      </c>
      <c r="J139" s="116">
        <f t="shared" si="107"/>
        <v>1</v>
      </c>
      <c r="K139" s="116">
        <f t="shared" si="107"/>
        <v>1</v>
      </c>
      <c r="L139" s="116">
        <f t="shared" si="107"/>
        <v>1</v>
      </c>
      <c r="M139" s="116">
        <f t="shared" si="107"/>
        <v>1.0449999999999999</v>
      </c>
      <c r="N139" s="116">
        <f t="shared" si="107"/>
        <v>1.0920000000000001</v>
      </c>
      <c r="O139" s="116">
        <f t="shared" si="107"/>
        <v>1.1411</v>
      </c>
      <c r="P139" s="116">
        <f t="shared" si="107"/>
        <v>1.1923999999999999</v>
      </c>
      <c r="Q139" s="116">
        <f t="shared" si="107"/>
        <v>1.2461</v>
      </c>
      <c r="R139" s="116">
        <f t="shared" si="107"/>
        <v>1.3022</v>
      </c>
      <c r="S139" s="116">
        <f t="shared" si="107"/>
        <v>1.3608</v>
      </c>
      <c r="T139" s="116">
        <f t="shared" si="107"/>
        <v>1.4219999999999999</v>
      </c>
      <c r="U139" s="116">
        <f t="shared" si="107"/>
        <v>1.486</v>
      </c>
      <c r="V139" s="116">
        <f t="shared" si="107"/>
        <v>1.5528999999999999</v>
      </c>
      <c r="W139" s="116">
        <f t="shared" si="107"/>
        <v>1.6228</v>
      </c>
      <c r="X139" s="116">
        <f t="shared" si="107"/>
        <v>1.6958</v>
      </c>
    </row>
    <row r="140" spans="2:24" x14ac:dyDescent="0.2">
      <c r="B140" s="499">
        <f t="shared" si="99"/>
        <v>11</v>
      </c>
      <c r="C140" s="113">
        <f t="shared" si="101"/>
        <v>9</v>
      </c>
      <c r="D140" s="115">
        <v>1</v>
      </c>
      <c r="E140" s="116">
        <f t="shared" ref="E140:X140" si="108">ROUND(IF(E$130&lt;=$C140,1,IF(AND(E$130&gt;$C140,E$130&lt;=($B140+$C140)),D140*(1+E$27),0)),4)</f>
        <v>1</v>
      </c>
      <c r="F140" s="116">
        <f t="shared" si="108"/>
        <v>1</v>
      </c>
      <c r="G140" s="116">
        <f t="shared" si="108"/>
        <v>1</v>
      </c>
      <c r="H140" s="116">
        <f t="shared" si="108"/>
        <v>1</v>
      </c>
      <c r="I140" s="116">
        <f t="shared" si="108"/>
        <v>1</v>
      </c>
      <c r="J140" s="116">
        <f t="shared" si="108"/>
        <v>1</v>
      </c>
      <c r="K140" s="116">
        <f t="shared" si="108"/>
        <v>1</v>
      </c>
      <c r="L140" s="116">
        <f t="shared" si="108"/>
        <v>1</v>
      </c>
      <c r="M140" s="116">
        <f t="shared" si="108"/>
        <v>1</v>
      </c>
      <c r="N140" s="116">
        <f t="shared" si="108"/>
        <v>1.0449999999999999</v>
      </c>
      <c r="O140" s="116">
        <f t="shared" si="108"/>
        <v>1.0920000000000001</v>
      </c>
      <c r="P140" s="116">
        <f t="shared" si="108"/>
        <v>1.1411</v>
      </c>
      <c r="Q140" s="116">
        <f t="shared" si="108"/>
        <v>1.1923999999999999</v>
      </c>
      <c r="R140" s="116">
        <f t="shared" si="108"/>
        <v>1.2461</v>
      </c>
      <c r="S140" s="116">
        <f t="shared" si="108"/>
        <v>1.3022</v>
      </c>
      <c r="T140" s="116">
        <f t="shared" si="108"/>
        <v>1.3608</v>
      </c>
      <c r="U140" s="116">
        <f t="shared" si="108"/>
        <v>1.4219999999999999</v>
      </c>
      <c r="V140" s="116">
        <f t="shared" si="108"/>
        <v>1.486</v>
      </c>
      <c r="W140" s="116">
        <f t="shared" si="108"/>
        <v>1.5528999999999999</v>
      </c>
      <c r="X140" s="116">
        <f t="shared" si="108"/>
        <v>1.6228</v>
      </c>
    </row>
    <row r="141" spans="2:24" x14ac:dyDescent="0.2">
      <c r="B141" s="499">
        <f t="shared" si="99"/>
        <v>10</v>
      </c>
      <c r="C141" s="113">
        <f t="shared" si="101"/>
        <v>10</v>
      </c>
      <c r="D141" s="115">
        <v>1</v>
      </c>
      <c r="E141" s="116">
        <f t="shared" ref="E141:X141" si="109">ROUND(IF(E$130&lt;=$C141,1,IF(AND(E$130&gt;$C141,E$130&lt;=($B141+$C141)),D141*(1+E$27),0)),4)</f>
        <v>1</v>
      </c>
      <c r="F141" s="116">
        <f t="shared" si="109"/>
        <v>1</v>
      </c>
      <c r="G141" s="116">
        <f t="shared" si="109"/>
        <v>1</v>
      </c>
      <c r="H141" s="116">
        <f t="shared" si="109"/>
        <v>1</v>
      </c>
      <c r="I141" s="116">
        <f t="shared" si="109"/>
        <v>1</v>
      </c>
      <c r="J141" s="116">
        <f t="shared" si="109"/>
        <v>1</v>
      </c>
      <c r="K141" s="116">
        <f t="shared" si="109"/>
        <v>1</v>
      </c>
      <c r="L141" s="116">
        <f t="shared" si="109"/>
        <v>1</v>
      </c>
      <c r="M141" s="116">
        <f t="shared" si="109"/>
        <v>1</v>
      </c>
      <c r="N141" s="116">
        <f t="shared" si="109"/>
        <v>1</v>
      </c>
      <c r="O141" s="116">
        <f t="shared" si="109"/>
        <v>1.0449999999999999</v>
      </c>
      <c r="P141" s="116">
        <f t="shared" si="109"/>
        <v>1.0920000000000001</v>
      </c>
      <c r="Q141" s="116">
        <f t="shared" si="109"/>
        <v>1.1411</v>
      </c>
      <c r="R141" s="116">
        <f t="shared" si="109"/>
        <v>1.1923999999999999</v>
      </c>
      <c r="S141" s="116">
        <f t="shared" si="109"/>
        <v>1.2461</v>
      </c>
      <c r="T141" s="116">
        <f t="shared" si="109"/>
        <v>1.3022</v>
      </c>
      <c r="U141" s="116">
        <f t="shared" si="109"/>
        <v>1.3608</v>
      </c>
      <c r="V141" s="116">
        <f t="shared" si="109"/>
        <v>1.4219999999999999</v>
      </c>
      <c r="W141" s="116">
        <f t="shared" si="109"/>
        <v>1.486</v>
      </c>
      <c r="X141" s="116">
        <f t="shared" si="109"/>
        <v>1.5528999999999999</v>
      </c>
    </row>
    <row r="142" spans="2:24" x14ac:dyDescent="0.2">
      <c r="B142" s="499">
        <f t="shared" si="99"/>
        <v>9</v>
      </c>
      <c r="C142" s="113">
        <f t="shared" si="101"/>
        <v>11</v>
      </c>
      <c r="D142" s="115">
        <v>1</v>
      </c>
      <c r="E142" s="116">
        <f t="shared" ref="E142:X142" si="110">ROUND(IF(E$130&lt;=$C142,1,IF(AND(E$130&gt;$C142,E$130&lt;=($B142+$C142)),D142*(1+E$27),0)),4)</f>
        <v>1</v>
      </c>
      <c r="F142" s="116">
        <f t="shared" si="110"/>
        <v>1</v>
      </c>
      <c r="G142" s="116">
        <f t="shared" si="110"/>
        <v>1</v>
      </c>
      <c r="H142" s="116">
        <f t="shared" si="110"/>
        <v>1</v>
      </c>
      <c r="I142" s="116">
        <f t="shared" si="110"/>
        <v>1</v>
      </c>
      <c r="J142" s="116">
        <f t="shared" si="110"/>
        <v>1</v>
      </c>
      <c r="K142" s="116">
        <f t="shared" si="110"/>
        <v>1</v>
      </c>
      <c r="L142" s="116">
        <f t="shared" si="110"/>
        <v>1</v>
      </c>
      <c r="M142" s="116">
        <f t="shared" si="110"/>
        <v>1</v>
      </c>
      <c r="N142" s="116">
        <f t="shared" si="110"/>
        <v>1</v>
      </c>
      <c r="O142" s="116">
        <f t="shared" si="110"/>
        <v>1</v>
      </c>
      <c r="P142" s="116">
        <f t="shared" si="110"/>
        <v>1.0449999999999999</v>
      </c>
      <c r="Q142" s="116">
        <f t="shared" si="110"/>
        <v>1.0920000000000001</v>
      </c>
      <c r="R142" s="116">
        <f t="shared" si="110"/>
        <v>1.1411</v>
      </c>
      <c r="S142" s="116">
        <f t="shared" si="110"/>
        <v>1.1923999999999999</v>
      </c>
      <c r="T142" s="116">
        <f t="shared" si="110"/>
        <v>1.2461</v>
      </c>
      <c r="U142" s="116">
        <f t="shared" si="110"/>
        <v>1.3022</v>
      </c>
      <c r="V142" s="116">
        <f t="shared" si="110"/>
        <v>1.3608</v>
      </c>
      <c r="W142" s="116">
        <f t="shared" si="110"/>
        <v>1.4219999999999999</v>
      </c>
      <c r="X142" s="116">
        <f t="shared" si="110"/>
        <v>1.486</v>
      </c>
    </row>
    <row r="143" spans="2:24" x14ac:dyDescent="0.2">
      <c r="B143" s="499">
        <f t="shared" si="99"/>
        <v>8</v>
      </c>
      <c r="C143" s="113">
        <f t="shared" si="101"/>
        <v>12</v>
      </c>
      <c r="D143" s="115">
        <v>1</v>
      </c>
      <c r="E143" s="116">
        <f t="shared" ref="E143:X143" si="111">ROUND(IF(E$130&lt;=$C143,1,IF(AND(E$130&gt;$C143,E$130&lt;=($B143+$C143)),D143*(1+E$27),0)),4)</f>
        <v>1</v>
      </c>
      <c r="F143" s="116">
        <f t="shared" si="111"/>
        <v>1</v>
      </c>
      <c r="G143" s="116">
        <f t="shared" si="111"/>
        <v>1</v>
      </c>
      <c r="H143" s="116">
        <f t="shared" si="111"/>
        <v>1</v>
      </c>
      <c r="I143" s="116">
        <f t="shared" si="111"/>
        <v>1</v>
      </c>
      <c r="J143" s="116">
        <f t="shared" si="111"/>
        <v>1</v>
      </c>
      <c r="K143" s="116">
        <f t="shared" si="111"/>
        <v>1</v>
      </c>
      <c r="L143" s="116">
        <f t="shared" si="111"/>
        <v>1</v>
      </c>
      <c r="M143" s="116">
        <f t="shared" si="111"/>
        <v>1</v>
      </c>
      <c r="N143" s="116">
        <f t="shared" si="111"/>
        <v>1</v>
      </c>
      <c r="O143" s="116">
        <f t="shared" si="111"/>
        <v>1</v>
      </c>
      <c r="P143" s="116">
        <f t="shared" si="111"/>
        <v>1</v>
      </c>
      <c r="Q143" s="116">
        <f t="shared" si="111"/>
        <v>1.0449999999999999</v>
      </c>
      <c r="R143" s="116">
        <f t="shared" si="111"/>
        <v>1.0920000000000001</v>
      </c>
      <c r="S143" s="116">
        <f t="shared" si="111"/>
        <v>1.1411</v>
      </c>
      <c r="T143" s="116">
        <f t="shared" si="111"/>
        <v>1.1923999999999999</v>
      </c>
      <c r="U143" s="116">
        <f t="shared" si="111"/>
        <v>1.2461</v>
      </c>
      <c r="V143" s="116">
        <f t="shared" si="111"/>
        <v>1.3022</v>
      </c>
      <c r="W143" s="116">
        <f t="shared" si="111"/>
        <v>1.3608</v>
      </c>
      <c r="X143" s="116">
        <f t="shared" si="111"/>
        <v>1.4219999999999999</v>
      </c>
    </row>
    <row r="144" spans="2:24" x14ac:dyDescent="0.2">
      <c r="B144" s="499">
        <f t="shared" si="99"/>
        <v>7</v>
      </c>
      <c r="C144" s="113">
        <f t="shared" si="101"/>
        <v>13</v>
      </c>
      <c r="D144" s="115">
        <v>1</v>
      </c>
      <c r="E144" s="116">
        <f t="shared" ref="E144:X144" si="112">ROUND(IF(E$130&lt;=$C144,1,IF(AND(E$130&gt;$C144,E$130&lt;=($B144+$C144)),D144*(1+E$27),0)),4)</f>
        <v>1</v>
      </c>
      <c r="F144" s="116">
        <f t="shared" si="112"/>
        <v>1</v>
      </c>
      <c r="G144" s="116">
        <f t="shared" si="112"/>
        <v>1</v>
      </c>
      <c r="H144" s="116">
        <f t="shared" si="112"/>
        <v>1</v>
      </c>
      <c r="I144" s="116">
        <f t="shared" si="112"/>
        <v>1</v>
      </c>
      <c r="J144" s="116">
        <f t="shared" si="112"/>
        <v>1</v>
      </c>
      <c r="K144" s="116">
        <f t="shared" si="112"/>
        <v>1</v>
      </c>
      <c r="L144" s="116">
        <f t="shared" si="112"/>
        <v>1</v>
      </c>
      <c r="M144" s="116">
        <f t="shared" si="112"/>
        <v>1</v>
      </c>
      <c r="N144" s="116">
        <f t="shared" si="112"/>
        <v>1</v>
      </c>
      <c r="O144" s="116">
        <f t="shared" si="112"/>
        <v>1</v>
      </c>
      <c r="P144" s="116">
        <f t="shared" si="112"/>
        <v>1</v>
      </c>
      <c r="Q144" s="116">
        <f t="shared" si="112"/>
        <v>1</v>
      </c>
      <c r="R144" s="116">
        <f t="shared" si="112"/>
        <v>1.0449999999999999</v>
      </c>
      <c r="S144" s="116">
        <f t="shared" si="112"/>
        <v>1.0920000000000001</v>
      </c>
      <c r="T144" s="116">
        <f t="shared" si="112"/>
        <v>1.1411</v>
      </c>
      <c r="U144" s="116">
        <f t="shared" si="112"/>
        <v>1.1923999999999999</v>
      </c>
      <c r="V144" s="116">
        <f t="shared" si="112"/>
        <v>1.2461</v>
      </c>
      <c r="W144" s="116">
        <f t="shared" si="112"/>
        <v>1.3022</v>
      </c>
      <c r="X144" s="116">
        <f t="shared" si="112"/>
        <v>1.3608</v>
      </c>
    </row>
    <row r="145" spans="2:24" x14ac:dyDescent="0.2">
      <c r="B145" s="499">
        <f t="shared" si="99"/>
        <v>6</v>
      </c>
      <c r="C145" s="113">
        <f t="shared" si="101"/>
        <v>14</v>
      </c>
      <c r="D145" s="115">
        <v>1</v>
      </c>
      <c r="E145" s="116">
        <f t="shared" ref="E145:X145" si="113">ROUND(IF(E$130&lt;=$C145,1,IF(AND(E$130&gt;$C145,E$130&lt;=($B145+$C145)),D145*(1+E$27),0)),4)</f>
        <v>1</v>
      </c>
      <c r="F145" s="116">
        <f t="shared" si="113"/>
        <v>1</v>
      </c>
      <c r="G145" s="116">
        <f t="shared" si="113"/>
        <v>1</v>
      </c>
      <c r="H145" s="116">
        <f t="shared" si="113"/>
        <v>1</v>
      </c>
      <c r="I145" s="116">
        <f t="shared" si="113"/>
        <v>1</v>
      </c>
      <c r="J145" s="116">
        <f t="shared" si="113"/>
        <v>1</v>
      </c>
      <c r="K145" s="116">
        <f t="shared" si="113"/>
        <v>1</v>
      </c>
      <c r="L145" s="116">
        <f t="shared" si="113"/>
        <v>1</v>
      </c>
      <c r="M145" s="116">
        <f t="shared" si="113"/>
        <v>1</v>
      </c>
      <c r="N145" s="116">
        <f t="shared" si="113"/>
        <v>1</v>
      </c>
      <c r="O145" s="116">
        <f t="shared" si="113"/>
        <v>1</v>
      </c>
      <c r="P145" s="116">
        <f t="shared" si="113"/>
        <v>1</v>
      </c>
      <c r="Q145" s="116">
        <f t="shared" si="113"/>
        <v>1</v>
      </c>
      <c r="R145" s="116">
        <f t="shared" si="113"/>
        <v>1</v>
      </c>
      <c r="S145" s="116">
        <f t="shared" si="113"/>
        <v>1.0449999999999999</v>
      </c>
      <c r="T145" s="116">
        <f t="shared" si="113"/>
        <v>1.0920000000000001</v>
      </c>
      <c r="U145" s="116">
        <f t="shared" si="113"/>
        <v>1.1411</v>
      </c>
      <c r="V145" s="116">
        <f t="shared" si="113"/>
        <v>1.1923999999999999</v>
      </c>
      <c r="W145" s="116">
        <f t="shared" si="113"/>
        <v>1.2461</v>
      </c>
      <c r="X145" s="116">
        <f t="shared" si="113"/>
        <v>1.3022</v>
      </c>
    </row>
    <row r="146" spans="2:24" x14ac:dyDescent="0.2">
      <c r="B146" s="499">
        <f t="shared" si="99"/>
        <v>5</v>
      </c>
      <c r="C146" s="113">
        <f t="shared" si="101"/>
        <v>15</v>
      </c>
      <c r="D146" s="115">
        <v>1</v>
      </c>
      <c r="E146" s="116">
        <f t="shared" ref="E146:X146" si="114">ROUND(IF(E$130&lt;=$C146,1,IF(AND(E$130&gt;$C146,E$130&lt;=($B146+$C146)),D146*(1+E$27),0)),4)</f>
        <v>1</v>
      </c>
      <c r="F146" s="116">
        <f t="shared" si="114"/>
        <v>1</v>
      </c>
      <c r="G146" s="116">
        <f t="shared" si="114"/>
        <v>1</v>
      </c>
      <c r="H146" s="116">
        <f t="shared" si="114"/>
        <v>1</v>
      </c>
      <c r="I146" s="116">
        <f t="shared" si="114"/>
        <v>1</v>
      </c>
      <c r="J146" s="116">
        <f t="shared" si="114"/>
        <v>1</v>
      </c>
      <c r="K146" s="116">
        <f t="shared" si="114"/>
        <v>1</v>
      </c>
      <c r="L146" s="116">
        <f t="shared" si="114"/>
        <v>1</v>
      </c>
      <c r="M146" s="116">
        <f t="shared" si="114"/>
        <v>1</v>
      </c>
      <c r="N146" s="116">
        <f t="shared" si="114"/>
        <v>1</v>
      </c>
      <c r="O146" s="116">
        <f t="shared" si="114"/>
        <v>1</v>
      </c>
      <c r="P146" s="116">
        <f t="shared" si="114"/>
        <v>1</v>
      </c>
      <c r="Q146" s="116">
        <f t="shared" si="114"/>
        <v>1</v>
      </c>
      <c r="R146" s="116">
        <f t="shared" si="114"/>
        <v>1</v>
      </c>
      <c r="S146" s="116">
        <f t="shared" si="114"/>
        <v>1</v>
      </c>
      <c r="T146" s="116">
        <f t="shared" si="114"/>
        <v>1.0449999999999999</v>
      </c>
      <c r="U146" s="116">
        <f t="shared" si="114"/>
        <v>1.0920000000000001</v>
      </c>
      <c r="V146" s="116">
        <f t="shared" si="114"/>
        <v>1.1411</v>
      </c>
      <c r="W146" s="116">
        <f t="shared" si="114"/>
        <v>1.1923999999999999</v>
      </c>
      <c r="X146" s="116">
        <f t="shared" si="114"/>
        <v>1.2461</v>
      </c>
    </row>
    <row r="147" spans="2:24" x14ac:dyDescent="0.2">
      <c r="B147" s="499">
        <f t="shared" si="99"/>
        <v>4</v>
      </c>
      <c r="C147" s="113">
        <f t="shared" si="101"/>
        <v>16</v>
      </c>
      <c r="D147" s="115">
        <v>1</v>
      </c>
      <c r="E147" s="116">
        <f t="shared" ref="E147:X147" si="115">ROUND(IF(E$130&lt;=$C147,1,IF(AND(E$130&gt;$C147,E$130&lt;=($B147+$C147)),D147*(1+E$27),0)),4)</f>
        <v>1</v>
      </c>
      <c r="F147" s="116">
        <f t="shared" si="115"/>
        <v>1</v>
      </c>
      <c r="G147" s="116">
        <f t="shared" si="115"/>
        <v>1</v>
      </c>
      <c r="H147" s="116">
        <f t="shared" si="115"/>
        <v>1</v>
      </c>
      <c r="I147" s="116">
        <f t="shared" si="115"/>
        <v>1</v>
      </c>
      <c r="J147" s="116">
        <f t="shared" si="115"/>
        <v>1</v>
      </c>
      <c r="K147" s="116">
        <f t="shared" si="115"/>
        <v>1</v>
      </c>
      <c r="L147" s="116">
        <f t="shared" si="115"/>
        <v>1</v>
      </c>
      <c r="M147" s="116">
        <f t="shared" si="115"/>
        <v>1</v>
      </c>
      <c r="N147" s="116">
        <f t="shared" si="115"/>
        <v>1</v>
      </c>
      <c r="O147" s="116">
        <f t="shared" si="115"/>
        <v>1</v>
      </c>
      <c r="P147" s="116">
        <f t="shared" si="115"/>
        <v>1</v>
      </c>
      <c r="Q147" s="116">
        <f t="shared" si="115"/>
        <v>1</v>
      </c>
      <c r="R147" s="116">
        <f t="shared" si="115"/>
        <v>1</v>
      </c>
      <c r="S147" s="116">
        <f t="shared" si="115"/>
        <v>1</v>
      </c>
      <c r="T147" s="116">
        <f t="shared" si="115"/>
        <v>1</v>
      </c>
      <c r="U147" s="116">
        <f t="shared" si="115"/>
        <v>1.0449999999999999</v>
      </c>
      <c r="V147" s="116">
        <f t="shared" si="115"/>
        <v>1.0920000000000001</v>
      </c>
      <c r="W147" s="116">
        <f t="shared" si="115"/>
        <v>1.1411</v>
      </c>
      <c r="X147" s="116">
        <f t="shared" si="115"/>
        <v>1.1923999999999999</v>
      </c>
    </row>
    <row r="148" spans="2:24" x14ac:dyDescent="0.2">
      <c r="B148" s="499">
        <f t="shared" si="99"/>
        <v>3</v>
      </c>
      <c r="C148" s="113">
        <f t="shared" si="101"/>
        <v>17</v>
      </c>
      <c r="D148" s="115">
        <v>1</v>
      </c>
      <c r="E148" s="116">
        <f t="shared" ref="E148:X148" si="116">ROUND(IF(E$130&lt;=$C148,1,IF(AND(E$130&gt;$C148,E$130&lt;=($B148+$C148)),D148*(1+E$27),0)),4)</f>
        <v>1</v>
      </c>
      <c r="F148" s="116">
        <f t="shared" si="116"/>
        <v>1</v>
      </c>
      <c r="G148" s="116">
        <f t="shared" si="116"/>
        <v>1</v>
      </c>
      <c r="H148" s="116">
        <f t="shared" si="116"/>
        <v>1</v>
      </c>
      <c r="I148" s="116">
        <f t="shared" si="116"/>
        <v>1</v>
      </c>
      <c r="J148" s="116">
        <f t="shared" si="116"/>
        <v>1</v>
      </c>
      <c r="K148" s="116">
        <f t="shared" si="116"/>
        <v>1</v>
      </c>
      <c r="L148" s="116">
        <f t="shared" si="116"/>
        <v>1</v>
      </c>
      <c r="M148" s="116">
        <f t="shared" si="116"/>
        <v>1</v>
      </c>
      <c r="N148" s="116">
        <f t="shared" si="116"/>
        <v>1</v>
      </c>
      <c r="O148" s="116">
        <f t="shared" si="116"/>
        <v>1</v>
      </c>
      <c r="P148" s="116">
        <f t="shared" si="116"/>
        <v>1</v>
      </c>
      <c r="Q148" s="116">
        <f t="shared" si="116"/>
        <v>1</v>
      </c>
      <c r="R148" s="116">
        <f t="shared" si="116"/>
        <v>1</v>
      </c>
      <c r="S148" s="116">
        <f t="shared" si="116"/>
        <v>1</v>
      </c>
      <c r="T148" s="116">
        <f t="shared" si="116"/>
        <v>1</v>
      </c>
      <c r="U148" s="116">
        <f t="shared" si="116"/>
        <v>1</v>
      </c>
      <c r="V148" s="116">
        <f t="shared" si="116"/>
        <v>1.0449999999999999</v>
      </c>
      <c r="W148" s="116">
        <f t="shared" si="116"/>
        <v>1.0920000000000001</v>
      </c>
      <c r="X148" s="116">
        <f t="shared" si="116"/>
        <v>1.1411</v>
      </c>
    </row>
    <row r="149" spans="2:24" x14ac:dyDescent="0.2">
      <c r="B149" s="499">
        <f t="shared" si="99"/>
        <v>2</v>
      </c>
      <c r="C149" s="113">
        <f t="shared" si="101"/>
        <v>18</v>
      </c>
      <c r="D149" s="115">
        <v>1</v>
      </c>
      <c r="E149" s="116">
        <f t="shared" ref="E149:X149" si="117">ROUND(IF(E$130&lt;=$C149,1,IF(AND(E$130&gt;$C149,E$130&lt;=($B149+$C149)),D149*(1+E$27),0)),4)</f>
        <v>1</v>
      </c>
      <c r="F149" s="116">
        <f t="shared" si="117"/>
        <v>1</v>
      </c>
      <c r="G149" s="116">
        <f t="shared" si="117"/>
        <v>1</v>
      </c>
      <c r="H149" s="116">
        <f t="shared" si="117"/>
        <v>1</v>
      </c>
      <c r="I149" s="116">
        <f t="shared" si="117"/>
        <v>1</v>
      </c>
      <c r="J149" s="116">
        <f t="shared" si="117"/>
        <v>1</v>
      </c>
      <c r="K149" s="116">
        <f t="shared" si="117"/>
        <v>1</v>
      </c>
      <c r="L149" s="116">
        <f t="shared" si="117"/>
        <v>1</v>
      </c>
      <c r="M149" s="116">
        <f t="shared" si="117"/>
        <v>1</v>
      </c>
      <c r="N149" s="116">
        <f t="shared" si="117"/>
        <v>1</v>
      </c>
      <c r="O149" s="116">
        <f t="shared" si="117"/>
        <v>1</v>
      </c>
      <c r="P149" s="116">
        <f t="shared" si="117"/>
        <v>1</v>
      </c>
      <c r="Q149" s="116">
        <f t="shared" si="117"/>
        <v>1</v>
      </c>
      <c r="R149" s="116">
        <f t="shared" si="117"/>
        <v>1</v>
      </c>
      <c r="S149" s="116">
        <f t="shared" si="117"/>
        <v>1</v>
      </c>
      <c r="T149" s="116">
        <f t="shared" si="117"/>
        <v>1</v>
      </c>
      <c r="U149" s="116">
        <f t="shared" si="117"/>
        <v>1</v>
      </c>
      <c r="V149" s="116">
        <f t="shared" si="117"/>
        <v>1</v>
      </c>
      <c r="W149" s="116">
        <f t="shared" si="117"/>
        <v>1.0449999999999999</v>
      </c>
      <c r="X149" s="116">
        <f t="shared" si="117"/>
        <v>1.0920000000000001</v>
      </c>
    </row>
    <row r="150" spans="2:24" x14ac:dyDescent="0.2">
      <c r="B150" s="499">
        <f t="shared" si="99"/>
        <v>1</v>
      </c>
      <c r="C150" s="113">
        <f t="shared" si="101"/>
        <v>19</v>
      </c>
      <c r="D150" s="115">
        <v>1</v>
      </c>
      <c r="E150" s="116">
        <f t="shared" ref="E150:X150" si="118">ROUND(IF(E$130&lt;=$C150,1,IF(AND(E$130&gt;$C150,E$130&lt;=($B150+$C150)),D150*(1+E$27),0)),4)</f>
        <v>1</v>
      </c>
      <c r="F150" s="116">
        <f t="shared" si="118"/>
        <v>1</v>
      </c>
      <c r="G150" s="116">
        <f t="shared" si="118"/>
        <v>1</v>
      </c>
      <c r="H150" s="116">
        <f t="shared" si="118"/>
        <v>1</v>
      </c>
      <c r="I150" s="116">
        <f t="shared" si="118"/>
        <v>1</v>
      </c>
      <c r="J150" s="116">
        <f t="shared" si="118"/>
        <v>1</v>
      </c>
      <c r="K150" s="116">
        <f t="shared" si="118"/>
        <v>1</v>
      </c>
      <c r="L150" s="116">
        <f t="shared" si="118"/>
        <v>1</v>
      </c>
      <c r="M150" s="116">
        <f t="shared" si="118"/>
        <v>1</v>
      </c>
      <c r="N150" s="116">
        <f t="shared" si="118"/>
        <v>1</v>
      </c>
      <c r="O150" s="116">
        <f t="shared" si="118"/>
        <v>1</v>
      </c>
      <c r="P150" s="116">
        <f t="shared" si="118"/>
        <v>1</v>
      </c>
      <c r="Q150" s="116">
        <f t="shared" si="118"/>
        <v>1</v>
      </c>
      <c r="R150" s="116">
        <f t="shared" si="118"/>
        <v>1</v>
      </c>
      <c r="S150" s="116">
        <f t="shared" si="118"/>
        <v>1</v>
      </c>
      <c r="T150" s="116">
        <f t="shared" si="118"/>
        <v>1</v>
      </c>
      <c r="U150" s="116">
        <f t="shared" si="118"/>
        <v>1</v>
      </c>
      <c r="V150" s="116">
        <f t="shared" si="118"/>
        <v>1</v>
      </c>
      <c r="W150" s="116">
        <f t="shared" si="118"/>
        <v>1</v>
      </c>
      <c r="X150" s="116">
        <f t="shared" si="118"/>
        <v>1.0449999999999999</v>
      </c>
    </row>
    <row r="151" spans="2:24" x14ac:dyDescent="0.2">
      <c r="B151" s="499">
        <f t="shared" si="99"/>
        <v>0</v>
      </c>
      <c r="C151" s="113">
        <f t="shared" si="101"/>
        <v>20</v>
      </c>
      <c r="D151" s="115">
        <v>1</v>
      </c>
      <c r="E151" s="116">
        <f t="shared" ref="E151:X151" si="119">ROUND(IF(E$130&lt;=$C151,1,IF(AND(E$130&gt;$C151,E$130&lt;=($B151+$C151)),D151*(1+E$27),0)),4)</f>
        <v>1</v>
      </c>
      <c r="F151" s="116">
        <f t="shared" si="119"/>
        <v>1</v>
      </c>
      <c r="G151" s="116">
        <f t="shared" si="119"/>
        <v>1</v>
      </c>
      <c r="H151" s="116">
        <f t="shared" si="119"/>
        <v>1</v>
      </c>
      <c r="I151" s="116">
        <f t="shared" si="119"/>
        <v>1</v>
      </c>
      <c r="J151" s="116">
        <f t="shared" si="119"/>
        <v>1</v>
      </c>
      <c r="K151" s="116">
        <f t="shared" si="119"/>
        <v>1</v>
      </c>
      <c r="L151" s="116">
        <f t="shared" si="119"/>
        <v>1</v>
      </c>
      <c r="M151" s="116">
        <f t="shared" si="119"/>
        <v>1</v>
      </c>
      <c r="N151" s="116">
        <f t="shared" si="119"/>
        <v>1</v>
      </c>
      <c r="O151" s="116">
        <f t="shared" si="119"/>
        <v>1</v>
      </c>
      <c r="P151" s="116">
        <f t="shared" si="119"/>
        <v>1</v>
      </c>
      <c r="Q151" s="116">
        <f t="shared" si="119"/>
        <v>1</v>
      </c>
      <c r="R151" s="116">
        <f t="shared" si="119"/>
        <v>1</v>
      </c>
      <c r="S151" s="116">
        <f t="shared" si="119"/>
        <v>1</v>
      </c>
      <c r="T151" s="116">
        <f t="shared" si="119"/>
        <v>1</v>
      </c>
      <c r="U151" s="116">
        <f t="shared" si="119"/>
        <v>1</v>
      </c>
      <c r="V151" s="116">
        <f t="shared" si="119"/>
        <v>1</v>
      </c>
      <c r="W151" s="116">
        <f t="shared" si="119"/>
        <v>1</v>
      </c>
      <c r="X151" s="116">
        <f t="shared" si="119"/>
        <v>1</v>
      </c>
    </row>
    <row r="152" spans="2:24" x14ac:dyDescent="0.2">
      <c r="C152" s="81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</row>
    <row r="158" spans="2:24" x14ac:dyDescent="0.2">
      <c r="C158" s="81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</row>
  </sheetData>
  <sheetProtection algorithmName="SHA-512" hashValue="9r81rJf9u1RPfKMaVe30nUIxd8YND17qPRrbMMoL+khhMFCZtrkTEHXT7ES1UU19CZBKUw9FtYT7DhDvJPxzxA==" saltValue="Is+DSINvLjrpHfPGqE4czg==" spinCount="100000" sheet="1" formatCells="0" formatColumns="0" formatRows="0"/>
  <mergeCells count="1">
    <mergeCell ref="B23:C23"/>
  </mergeCells>
  <pageMargins left="0.59055118110236227" right="0.39370078740157483" top="1.1811023622047245" bottom="0.39370078740157483" header="0.59055118110236227" footer="0.39370078740157483"/>
  <pageSetup paperSize="9" scale="63" pageOrder="overThenDown" orientation="landscape" r:id="rId1"/>
  <headerFooter>
    <oddHeader>&amp;L&amp;G</oddHeader>
  </headerFooter>
  <rowBreaks count="2" manualBreakCount="2">
    <brk id="52" max="23" man="1"/>
    <brk id="102" max="23" man="1"/>
  </rowBreaks>
  <colBreaks count="1" manualBreakCount="1">
    <brk id="14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7B50511ADBD54F95521E55EC81CFBF" ma:contentTypeVersion="0" ma:contentTypeDescription="Crie um novo documento." ma:contentTypeScope="" ma:versionID="49e45f951e9a4a0078be7a0eda9732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39468b0e37e4891bc5b0d60070b4c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6FD40-3E2F-45AB-A3BF-29D1F203B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3F9766-95A7-4CCB-A485-BAC00FC84ACE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300631-2DD3-4CC8-9519-9E5B3D4318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30</vt:i4>
      </vt:variant>
    </vt:vector>
  </HeadingPairs>
  <TitlesOfParts>
    <vt:vector size="46" baseType="lpstr">
      <vt:lpstr>A.1.1.RECEITAS</vt:lpstr>
      <vt:lpstr>A.1.2.CONTRAPRESTAÇÃO</vt:lpstr>
      <vt:lpstr>A.2.TRIBUTOS</vt:lpstr>
      <vt:lpstr>A.3.DESPESAS_OP</vt:lpstr>
      <vt:lpstr>A.4.SEGUROS</vt:lpstr>
      <vt:lpstr>A.5.DESP_ PRE_OPER</vt:lpstr>
      <vt:lpstr>A.6.CRON_INV</vt:lpstr>
      <vt:lpstr>A.7.DEPR_AMORT</vt:lpstr>
      <vt:lpstr>A.8.FATOR</vt:lpstr>
      <vt:lpstr>A.9.DESP_ FINANCEIRA</vt:lpstr>
      <vt:lpstr>A.10.SERV_DIVIDA</vt:lpstr>
      <vt:lpstr>A.11.CAPITAL_GIRO</vt:lpstr>
      <vt:lpstr>A.12.APORTE_PUBLICO</vt:lpstr>
      <vt:lpstr>B.FLUXO_CAIXA</vt:lpstr>
      <vt:lpstr>C.2.DRE</vt:lpstr>
      <vt:lpstr>D.USOS_FONTES</vt:lpstr>
      <vt:lpstr>A.1.1.RECEITAS!Area_de_impressao</vt:lpstr>
      <vt:lpstr>A.1.2.CONTRAPRESTAÇÃO!Area_de_impressao</vt:lpstr>
      <vt:lpstr>A.10.SERV_DIVIDA!Area_de_impressao</vt:lpstr>
      <vt:lpstr>A.11.CAPITAL_GIRO!Area_de_impressao</vt:lpstr>
      <vt:lpstr>A.12.APORTE_PUBLICO!Area_de_impressao</vt:lpstr>
      <vt:lpstr>A.3.DESPESAS_OP!Area_de_impressao</vt:lpstr>
      <vt:lpstr>'A.5.DESP_ PRE_OPER'!Area_de_impressao</vt:lpstr>
      <vt:lpstr>A.6.CRON_INV!Area_de_impressao</vt:lpstr>
      <vt:lpstr>A.7.DEPR_AMORT!Area_de_impressao</vt:lpstr>
      <vt:lpstr>A.8.FATOR!Area_de_impressao</vt:lpstr>
      <vt:lpstr>'A.9.DESP_ FINANCEIRA'!Area_de_impressao</vt:lpstr>
      <vt:lpstr>B.FLUXO_CAIXA!Area_de_impressao</vt:lpstr>
      <vt:lpstr>C.2.DRE!Area_de_impressao</vt:lpstr>
      <vt:lpstr>D.USOS_FONTES!Area_de_impressao</vt:lpstr>
      <vt:lpstr>A.1.1.RECEITAS!Titulos_de_impressao</vt:lpstr>
      <vt:lpstr>A.1.2.CONTRAPRESTAÇÃO!Titulos_de_impressao</vt:lpstr>
      <vt:lpstr>A.10.SERV_DIVIDA!Titulos_de_impressao</vt:lpstr>
      <vt:lpstr>A.11.CAPITAL_GIRO!Titulos_de_impressao</vt:lpstr>
      <vt:lpstr>A.12.APORTE_PUBLICO!Titulos_de_impressao</vt:lpstr>
      <vt:lpstr>A.2.TRIBUTOS!Titulos_de_impressao</vt:lpstr>
      <vt:lpstr>A.3.DESPESAS_OP!Titulos_de_impressao</vt:lpstr>
      <vt:lpstr>A.4.SEGUROS!Titulos_de_impressao</vt:lpstr>
      <vt:lpstr>'A.5.DESP_ PRE_OPER'!Titulos_de_impressao</vt:lpstr>
      <vt:lpstr>A.6.CRON_INV!Titulos_de_impressao</vt:lpstr>
      <vt:lpstr>A.7.DEPR_AMORT!Titulos_de_impressao</vt:lpstr>
      <vt:lpstr>A.8.FATOR!Titulos_de_impressao</vt:lpstr>
      <vt:lpstr>'A.9.DESP_ FINANCEIRA'!Titulos_de_impressao</vt:lpstr>
      <vt:lpstr>B.FLUXO_CAIXA!Titulos_de_impressao</vt:lpstr>
      <vt:lpstr>C.2.DRE!Titulos_de_impressao</vt:lpstr>
      <vt:lpstr>D.USOS_FONTES!Titulos_de_impressao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Sporos</dc:creator>
  <cp:lastModifiedBy>Sporos</cp:lastModifiedBy>
  <cp:lastPrinted>2018-01-31T00:59:45Z</cp:lastPrinted>
  <dcterms:created xsi:type="dcterms:W3CDTF">2008-12-03T16:32:34Z</dcterms:created>
  <dcterms:modified xsi:type="dcterms:W3CDTF">2018-02-08T13:16:41Z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0x010100507B50511ADBD54F95521E55EC81CFBF</vt:lpwstr>
  </property>
</Properties>
</file>