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oros\Documents\@Projetos\VLT-SSA\"/>
    </mc:Choice>
  </mc:AlternateContent>
  <bookViews>
    <workbookView xWindow="0" yWindow="0" windowWidth="23040" windowHeight="9570" tabRatio="967" activeTab="1"/>
  </bookViews>
  <sheets>
    <sheet name="A.1.1.RECEITAS" sheetId="2" r:id="rId1"/>
    <sheet name="A.1.2.CONTRAPRESTAÇÃO" sheetId="38" r:id="rId2"/>
    <sheet name="A.2.TRIBUTOS" sheetId="30" r:id="rId3"/>
    <sheet name="A.3.DESPESAS_OP" sheetId="6" r:id="rId4"/>
    <sheet name="A.4.SEGUROS" sheetId="27" r:id="rId5"/>
    <sheet name="A.5.DESP_ PRE_OPER" sheetId="20" r:id="rId6"/>
    <sheet name="A.6.CRON_INV" sheetId="32" r:id="rId7"/>
    <sheet name="A.7.DEPR_AMORT" sheetId="33" r:id="rId8"/>
    <sheet name="A.8.FATOR" sheetId="34" r:id="rId9"/>
    <sheet name="A.9.DESP_ FINANCEIRA" sheetId="36" r:id="rId10"/>
    <sheet name="A.10.SERV_DIVIDA" sheetId="3" r:id="rId11"/>
    <sheet name="A.11.CAPITAL_GIRO" sheetId="55" r:id="rId12"/>
    <sheet name="B.FLUXO_CAIXA" sheetId="31" r:id="rId13"/>
    <sheet name="C.2.DRE" sheetId="13" r:id="rId14"/>
    <sheet name="D.USOS_FONTES" sheetId="1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________________PPU1" hidden="1">{#N/A,#N/A,FALSE,"Cronograma";#N/A,#N/A,FALSE,"Cronogr. 2"}</definedName>
    <definedName name="_________________PPU1" hidden="1">{#N/A,#N/A,FALSE,"Cronograma";#N/A,#N/A,FALSE,"Cronogr. 2"}</definedName>
    <definedName name="________________PPU1" hidden="1">{#N/A,#N/A,FALSE,"Cronograma";#N/A,#N/A,FALSE,"Cronogr. 2"}</definedName>
    <definedName name="_______________PPU1" hidden="1">{#N/A,#N/A,FALSE,"Cronograma";#N/A,#N/A,FALSE,"Cronogr. 2"}</definedName>
    <definedName name="______________PPU1" hidden="1">{#N/A,#N/A,FALSE,"Cronograma";#N/A,#N/A,FALSE,"Cronogr. 2"}</definedName>
    <definedName name="_____________PPU1" hidden="1">{#N/A,#N/A,FALSE,"Cronograma";#N/A,#N/A,FALSE,"Cronogr. 2"}</definedName>
    <definedName name="____________PPU1" hidden="1">{#N/A,#N/A,FALSE,"Cronograma";#N/A,#N/A,FALSE,"Cronogr. 2"}</definedName>
    <definedName name="___________PPU1" hidden="1">{#N/A,#N/A,FALSE,"Cronograma";#N/A,#N/A,FALSE,"Cronogr. 2"}</definedName>
    <definedName name="__________PPU1" hidden="1">{#N/A,#N/A,FALSE,"Cronograma";#N/A,#N/A,FALSE,"Cronogr. 2"}</definedName>
    <definedName name="_________PPU1" hidden="1">{#N/A,#N/A,FALSE,"Cronograma";#N/A,#N/A,FALSE,"Cronogr. 2"}</definedName>
    <definedName name="________PPU1" hidden="1">{#N/A,#N/A,FALSE,"Cronograma";#N/A,#N/A,FALSE,"Cronogr. 2"}</definedName>
    <definedName name="_______PPU1" hidden="1">{#N/A,#N/A,FALSE,"Cronograma";#N/A,#N/A,FALSE,"Cronogr. 2"}</definedName>
    <definedName name="______PPU1" hidden="1">{#N/A,#N/A,FALSE,"Cronograma";#N/A,#N/A,FALSE,"Cronogr. 2"}</definedName>
    <definedName name="_____PPU1" hidden="1">{#N/A,#N/A,FALSE,"Cronograma";#N/A,#N/A,FALSE,"Cronogr. 2"}</definedName>
    <definedName name="____PPU1" hidden="1">{#N/A,#N/A,FALSE,"Cronograma";#N/A,#N/A,FALSE,"Cronogr. 2"}</definedName>
    <definedName name="___PPU1" hidden="1">{#N/A,#N/A,FALSE,"Cronograma";#N/A,#N/A,FALSE,"Cronogr. 2"}</definedName>
    <definedName name="__123Graph_ASIDECO" localSheetId="1" hidden="1">#REF!</definedName>
    <definedName name="__123Graph_ASIDECO" localSheetId="11" hidden="1">#REF!</definedName>
    <definedName name="__123Graph_ASIDECO" localSheetId="7" hidden="1">#REF!</definedName>
    <definedName name="__123Graph_ASIDECO" localSheetId="8" hidden="1">#REF!</definedName>
    <definedName name="__123Graph_ASIDECO" localSheetId="9" hidden="1">#REF!</definedName>
    <definedName name="__123Graph_ASIDECO" hidden="1">#REF!</definedName>
    <definedName name="__123Graph_BSIDECO" localSheetId="1" hidden="1">#REF!</definedName>
    <definedName name="__123Graph_BSIDECO" localSheetId="11" hidden="1">#REF!</definedName>
    <definedName name="__123Graph_BSIDECO" localSheetId="7" hidden="1">#REF!</definedName>
    <definedName name="__123Graph_BSIDECO" localSheetId="8" hidden="1">#REF!</definedName>
    <definedName name="__123Graph_BSIDECO" localSheetId="9" hidden="1">#REF!</definedName>
    <definedName name="__123Graph_BSIDECO" hidden="1">#REF!</definedName>
    <definedName name="__123Graph_CSIDECO" localSheetId="1" hidden="1">#REF!</definedName>
    <definedName name="__123Graph_CSIDECO" localSheetId="11" hidden="1">#REF!</definedName>
    <definedName name="__123Graph_CSIDECO" localSheetId="7" hidden="1">#REF!</definedName>
    <definedName name="__123Graph_CSIDECO" localSheetId="8" hidden="1">#REF!</definedName>
    <definedName name="__123Graph_CSIDECO" localSheetId="9" hidden="1">#REF!</definedName>
    <definedName name="__123Graph_CSIDECO" hidden="1">#REF!</definedName>
    <definedName name="__123Graph_XSIDECO" localSheetId="1" hidden="1">#REF!</definedName>
    <definedName name="__123Graph_XSIDECO" localSheetId="11" hidden="1">#REF!</definedName>
    <definedName name="__123Graph_XSIDECO" localSheetId="7" hidden="1">#REF!</definedName>
    <definedName name="__123Graph_XSIDECO" localSheetId="8" hidden="1">#REF!</definedName>
    <definedName name="__123Graph_XSIDECO" localSheetId="9" hidden="1">#REF!</definedName>
    <definedName name="__123Graph_XSIDECO" hidden="1">#REF!</definedName>
    <definedName name="__PPU1" hidden="1">{#N/A,#N/A,FALSE,"Cronograma";#N/A,#N/A,FALSE,"Cronogr. 2"}</definedName>
    <definedName name="_Fill" localSheetId="11" hidden="1">#REF!</definedName>
    <definedName name="_Fill" hidden="1">#REF!</definedName>
    <definedName name="_Key1" localSheetId="1" hidden="1">#REF!</definedName>
    <definedName name="_Key1" localSheetId="11" hidden="1">#REF!</definedName>
    <definedName name="_Key1" localSheetId="9" hidden="1">#REF!</definedName>
    <definedName name="_Key1" hidden="1">#REF!</definedName>
    <definedName name="_Key2" localSheetId="1" hidden="1">#REF!</definedName>
    <definedName name="_Key2" localSheetId="11" hidden="1">#REF!</definedName>
    <definedName name="_Key2" localSheetId="9" hidden="1">#REF!</definedName>
    <definedName name="_Key2" hidden="1">#REF!</definedName>
    <definedName name="_MatMult_A" hidden="1">'[1]Painel de Controle'!#REF!</definedName>
    <definedName name="_MatMult_B" localSheetId="11" hidden="1">#REF!</definedName>
    <definedName name="_MatMult_B" hidden="1">#REF!</definedName>
    <definedName name="_Order1" hidden="1">255</definedName>
    <definedName name="_Order2" hidden="1">255</definedName>
    <definedName name="_PPU1" hidden="1">{#N/A,#N/A,FALSE,"Cronograma";#N/A,#N/A,FALSE,"Cronogr. 2"}</definedName>
    <definedName name="_Sort" localSheetId="1" hidden="1">#REF!</definedName>
    <definedName name="_Sort" localSheetId="11" hidden="1">#REF!</definedName>
    <definedName name="_Sort" localSheetId="9" hidden="1">#REF!</definedName>
    <definedName name="_Sort" hidden="1">#REF!</definedName>
    <definedName name="_Table1_In1" hidden="1">'[2]#REF'!$C$1</definedName>
    <definedName name="_Table1_Out" hidden="1">'[2]#REF'!$C$26:$G$31</definedName>
    <definedName name="a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a" hidden="1">{"'EI 060 02'!$A$1:$K$59"}</definedName>
    <definedName name="ademir" hidden="1">{#N/A,#N/A,FALSE,"Cronograma";#N/A,#N/A,FALSE,"Cronogr. 2"}</definedName>
    <definedName name="amortizaciones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anscount" hidden="1">1</definedName>
    <definedName name="_xlnm.Print_Area" localSheetId="0">A.1.1.RECEITAS!$A$3:$Y$48</definedName>
    <definedName name="_xlnm.Print_Area" localSheetId="1">A.1.2.CONTRAPRESTAÇÃO!$A$1:$O$261</definedName>
    <definedName name="_xlnm.Print_Area" localSheetId="10">A.10.SERV_DIVIDA!$A$2:$X$116</definedName>
    <definedName name="_xlnm.Print_Area" localSheetId="11">A.11.CAPITAL_GIRO!$A$2:$X$27</definedName>
    <definedName name="_xlnm.Print_Area" localSheetId="3">A.3.DESPESAS_OP!$A$3:$Y$44</definedName>
    <definedName name="_xlnm.Print_Area" localSheetId="5">'A.5.DESP_ PRE_OPER'!$A$2:$Y$35</definedName>
    <definedName name="_xlnm.Print_Area" localSheetId="6">A.6.CRON_INV!$A$2:$Z$72</definedName>
    <definedName name="_xlnm.Print_Area" localSheetId="7">A.7.DEPR_AMORT!$A$2:$X$153</definedName>
    <definedName name="_xlnm.Print_Area" localSheetId="8">A.8.FATOR!$A$2:$X$152</definedName>
    <definedName name="_xlnm.Print_Area" localSheetId="9">'A.9.DESP_ FINANCEIRA'!$A$2:$X$63</definedName>
    <definedName name="_xlnm.Print_Area" localSheetId="12">B.FLUXO_CAIXA!$A$2:$Z$63</definedName>
    <definedName name="_xlnm.Print_Area" localSheetId="13">C.2.DRE!$A$2:$Z$43</definedName>
    <definedName name="_xlnm.Print_Area" localSheetId="14">D.USOS_FONTES!$A$2:$Y$34</definedName>
    <definedName name="as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b" hidden="1">{"'Índice'!$A$1:$K$49"}</definedName>
    <definedName name="balance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BLPH1" hidden="1">'[3]Global-Bond 27'!$A$3</definedName>
    <definedName name="BLPH14" hidden="1">'[2]#REF'!$D$3</definedName>
    <definedName name="BLPH15" hidden="1">'[2]#REF'!$D$3</definedName>
    <definedName name="BLPH2" hidden="1">'[3]T-Bond'!$A$3</definedName>
    <definedName name="BLPH3" hidden="1">'[2]#REF'!$F$7</definedName>
    <definedName name="BLPH4" hidden="1">'[2]#REF'!$B$5</definedName>
    <definedName name="BLPH5" hidden="1">'[2]#REF'!$B$5</definedName>
    <definedName name="bosta" hidden="1">{#N/A,#N/A,FALSE,"Cronograma";#N/A,#N/A,FALSE,"Cronogr. 2"}</definedName>
    <definedName name="BRITAG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´L" hidden="1">{#N/A,#N/A,FALSE,"Cronograma";#N/A,#N/A,FALSE,"Cronogr. 2"}</definedName>
    <definedName name="CBWorkbookPriority" hidden="1">-1446652124</definedName>
    <definedName name="CONCORRENTE" hidden="1">{#N/A,#N/A,FALSE,"Cronograma";#N/A,#N/A,FALSE,"Cronogr. 2"}</definedName>
    <definedName name="concorrentes" hidden="1">{#N/A,#N/A,FALSE,"Cronograma";#N/A,#N/A,FALSE,"Cronogr. 2"}</definedName>
    <definedName name="DATA_02" localSheetId="11" hidden="1">#REF!</definedName>
    <definedName name="DATA_02" hidden="1">#REF!</definedName>
    <definedName name="DATA_03" localSheetId="11" hidden="1">#REF!</definedName>
    <definedName name="DATA_03" hidden="1">#REF!</definedName>
    <definedName name="DATA_04" localSheetId="11" hidden="1">#REF!</definedName>
    <definedName name="DATA_04" hidden="1">#REF!</definedName>
    <definedName name="DATA_05" localSheetId="11" hidden="1">#REF!</definedName>
    <definedName name="DATA_05" hidden="1">#REF!</definedName>
    <definedName name="DATA_06" localSheetId="11" hidden="1">#REF!</definedName>
    <definedName name="DATA_06" hidden="1">#REF!</definedName>
    <definedName name="DATA_07" localSheetId="11" hidden="1">#REF!</definedName>
    <definedName name="DATA_07" hidden="1">#REF!</definedName>
    <definedName name="DATA_08" localSheetId="11" hidden="1">#REF!</definedName>
    <definedName name="DATA_08" hidden="1">#REF!</definedName>
    <definedName name="DATA_09" localSheetId="11" hidden="1">#REF!</definedName>
    <definedName name="DATA_09" hidden="1">#REF!</definedName>
    <definedName name="Depreciação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preciaciones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uda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udasmes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Ea" localSheetId="11" hidden="1">'[4]POL6차-PIPING'!#REF!</definedName>
    <definedName name="Ea" hidden="1">'[4]POL6차-PIPING'!#REF!</definedName>
    <definedName name="EEE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ESPESSAMENT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ffff" hidden="1">{"'EI 060 02'!$A$1:$K$59"}</definedName>
    <definedName name="fgdfg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hfd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iltrag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n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a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inanc.Resume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inanciamento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LO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ot" hidden="1">{"'EI 060 02'!$A$1:$K$59"}</definedName>
    <definedName name="gfhgfhgfh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HTML_CodePage" hidden="1">1252</definedName>
    <definedName name="HTML_Control" hidden="1">{"'Índice'!$A$1:$K$49"}</definedName>
    <definedName name="HTML_Description" hidden="1">""</definedName>
    <definedName name="HTML_Email" hidden="1">""</definedName>
    <definedName name="HTML_Header" hidden="1">"Índice"</definedName>
    <definedName name="HTML_LastUpdate" hidden="1">"12/08/1999"</definedName>
    <definedName name="HTML_LineAfter" hidden="1">FALSE</definedName>
    <definedName name="HTML_LineBefore" hidden="1">FALSE</definedName>
    <definedName name="HTML_Name" hidden="1">"Rodovia das Cataratas"</definedName>
    <definedName name="HTML_OBDlg2" hidden="1">TRUE</definedName>
    <definedName name="HTML_OBDlg4" hidden="1">TRUE</definedName>
    <definedName name="HTML_OS" hidden="1">0</definedName>
    <definedName name="HTML_PathFile" hidden="1">"\\Server_1\sig\07 Julho\Informe\MeuHTML.htm"</definedName>
    <definedName name="HTML_Title" hidden="1">"Gerência de Administração e Controle de Gestão"</definedName>
    <definedName name="Inflació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troPrintArea" localSheetId="11" hidden="1">#REF!</definedName>
    <definedName name="IntroPrintArea" hidden="1">#REF!</definedName>
    <definedName name="inv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o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ó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ones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ll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mmmm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nino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OA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olnah" hidden="1">{#N/A,#N/A,TRUE,"Summary";#N/A,#N/A,TRUE,"Worksheet";#N/A,#N/A,TRUE,"CashFlow"}</definedName>
    <definedName name="orige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plamnsj" hidden="1">{#N/A,#N/A,TRUE,"Summary";#N/A,#N/A,TRUE,"Worksheet";#N/A,#N/A,TRUE,"CashFlow"}</definedName>
    <definedName name="Popular" hidden="1">{#N/A,#N/A,FALSE,"Cronograma";#N/A,#N/A,FALSE,"Cronogr. 2"}</definedName>
    <definedName name="qq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q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q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q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rio" hidden="1">{#N/A,#N/A,FALSE,"Cronograma";#N/A,#N/A,FALSE,"Cronogr. 2"}</definedName>
    <definedName name="sencount" hidden="1">1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19.66</definedName>
    <definedName name="ss" hidden="1">{#N/A,#N/A,FALSE,"Cronograma";#N/A,#N/A,FALSE,"Cronogr. 2"}</definedName>
    <definedName name="SSSS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temp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testeeee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_xlnm.Print_Titles" localSheetId="0">A.1.1.RECEITAS!$A:$C</definedName>
    <definedName name="_xlnm.Print_Titles" localSheetId="1">A.1.2.CONTRAPRESTAÇÃO!$1:$19</definedName>
    <definedName name="_xlnm.Print_Titles" localSheetId="10">A.10.SERV_DIVIDA!$A:$C,A.10.SERV_DIVIDA!$2:$4</definedName>
    <definedName name="_xlnm.Print_Titles" localSheetId="11">A.11.CAPITAL_GIRO!$A:$C</definedName>
    <definedName name="_xlnm.Print_Titles" localSheetId="2">A.2.TRIBUTOS!$A:$D,A.2.TRIBUTOS!$1:$6</definedName>
    <definedName name="_xlnm.Print_Titles" localSheetId="3">A.3.DESPESAS_OP!$A:$D</definedName>
    <definedName name="_xlnm.Print_Titles" localSheetId="4">A.4.SEGUROS!$A:$C</definedName>
    <definedName name="_xlnm.Print_Titles" localSheetId="5">'A.5.DESP_ PRE_OPER'!$A:$D</definedName>
    <definedName name="_xlnm.Print_Titles" localSheetId="6">A.6.CRON_INV!$A:$D</definedName>
    <definedName name="_xlnm.Print_Titles" localSheetId="7">A.7.DEPR_AMORT!$A:$C,A.7.DEPR_AMORT!$1:$6</definedName>
    <definedName name="_xlnm.Print_Titles" localSheetId="8">A.8.FATOR!$A:$D,A.8.FATOR!$2:$6</definedName>
    <definedName name="_xlnm.Print_Titles" localSheetId="9">'A.9.DESP_ FINANCEIRA'!$A:$C</definedName>
    <definedName name="_xlnm.Print_Titles" localSheetId="12">B.FLUXO_CAIXA!$A:$D</definedName>
    <definedName name="_xlnm.Print_Titles" localSheetId="13">C.2.DRE!$A:$D</definedName>
    <definedName name="_xlnm.Print_Titles" localSheetId="14">D.USOS_FONTES!$B:$D</definedName>
    <definedName name="V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E" localSheetId="11" hidden="1">[5]PI!#REF!</definedName>
    <definedName name="WE" hidden="1">[5]PI!#REF!</definedName>
    <definedName name="wrn.Board._.Pack." hidden="1">{"Board Income Statement",#N/A,FALSE,"Board Summary";"Board Balance Sheet",#N/A,FALSE,"Board Summary";"Board Cash Flow",#N/A,FALSE,"Board Summary"}</definedName>
    <definedName name="wrn.Caixa._.de._.Ferramentas.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ixa._.de._.Ferramentas._.Individuais.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LOVES." hidden="1">{#N/A,#N/A,FALSE,"Plan1";#N/A,#N/A,FALSE,"Despesas Diversas por C.Custo"}</definedName>
    <definedName name="wrn.Cronograma." hidden="1">{#N/A,#N/A,FALSE,"Cronograma";#N/A,#N/A,FALSE,"Cronogr. 2"}</definedName>
    <definedName name="wrn.GERAL." hidden="1">{#N/A,#N/A,FALSE,"ET-CAPA";#N/A,#N/A,FALSE,"ET-PAG1";#N/A,#N/A,FALSE,"ET-PAG2";#N/A,#N/A,FALSE,"ET-PAG3";#N/A,#N/A,FALSE,"ET-PAG4";#N/A,#N/A,FALSE,"ET-PAG5"}</definedName>
    <definedName name="wrn.impresión.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sao." hidden="1">{#N/A,#N/A,FALSE,"FASE1";#N/A,#N/A,FALSE,"FASE2";#N/A,#N/A,FALSE,"FASE3";#N/A,#N/A,FALSE,"FASE4";#N/A,#N/A,FALSE,"FASE5";#N/A,#N/A,FALSE,"FASE6";#N/A,#N/A,FALSE,"FASE7";#N/A,#N/A,FALSE,"FASE8";#N/A,#N/A,FALSE,"FASE9";#N/A,#N/A,FALSE,"FASE10";#N/A,#N/A,FALSE,"EQUIPAMENTOS";#N/A,#N/A,FALSE,"MOI";#N/A,#N/A,FALSE,"CANTEIRO";#N/A,#N/A,FALSE,"TERCEIROS";#N/A,#N/A,FALSE,"DCO";#N/A,#N/A,FALSE,"RESUMO"}</definedName>
    <definedName name="wrn.Model.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L." hidden="1">{"20 Years",#N/A,FALSE,"P&amp;Ls";"2001",#N/A,FALSE,"P&amp;Ls"}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tandard." hidden="1">{#N/A,#N/A,TRUE,"Summary";#N/A,#N/A,TRUE,"Worksheet"}</definedName>
    <definedName name="wrn.VENTAS.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Whole._.Pack.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X_Print._.All." hidden="1">{#N/A,#N/A,TRUE,"Summary";#N/A,#N/A,TRUE,"Worksheet";#N/A,#N/A,TRUE,"CashFlow"}</definedName>
    <definedName name="wvu.Print_Todo.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Socios._.95.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xxx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xxxx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Z_9AD9F8EC_02C7_11D3_8AD4_002035336BE0_.wvu.PrintTitles" localSheetId="1" hidden="1">#REF!</definedName>
    <definedName name="Z_9AD9F8EC_02C7_11D3_8AD4_002035336BE0_.wvu.PrintTitles" localSheetId="11" hidden="1">#REF!</definedName>
    <definedName name="Z_9AD9F8EC_02C7_11D3_8AD4_002035336BE0_.wvu.PrintTitles" localSheetId="8" hidden="1">#REF!</definedName>
    <definedName name="Z_9AD9F8EC_02C7_11D3_8AD4_002035336BE0_.wvu.PrintTitles" localSheetId="9" hidden="1">#REF!</definedName>
    <definedName name="Z_9AD9F8EC_02C7_11D3_8AD4_002035336BE0_.wvu.PrintTitles" hidden="1">#REF!</definedName>
    <definedName name="ㅇㅇㅇ" localSheetId="11" hidden="1">[6]PI!#REF!</definedName>
    <definedName name="ㅇㅇㅇ" hidden="1">[6]PI!#REF!</definedName>
    <definedName name="ㅇㅇㅇㅇ" localSheetId="11" hidden="1">[7]PI!#REF!</definedName>
    <definedName name="ㅇㅇㅇㅇ" hidden="1">[7]PI!#REF!</definedName>
  </definedNames>
  <calcPr calcId="171027"/>
</workbook>
</file>

<file path=xl/calcChain.xml><?xml version="1.0" encoding="utf-8"?>
<calcChain xmlns="http://schemas.openxmlformats.org/spreadsheetml/2006/main">
  <c r="G8" i="38" l="1"/>
  <c r="I261" i="38"/>
  <c r="I260" i="38"/>
  <c r="I259" i="38"/>
  <c r="I258" i="38"/>
  <c r="I257" i="38"/>
  <c r="I256" i="38"/>
  <c r="I255" i="38"/>
  <c r="I254" i="38"/>
  <c r="I253" i="38"/>
  <c r="I252" i="38"/>
  <c r="I251" i="38"/>
  <c r="I250" i="38"/>
  <c r="I249" i="38"/>
  <c r="I248" i="38"/>
  <c r="I247" i="38"/>
  <c r="I246" i="38"/>
  <c r="I245" i="38"/>
  <c r="I244" i="38"/>
  <c r="I243" i="38"/>
  <c r="I242" i="38"/>
  <c r="I241" i="38"/>
  <c r="I240" i="38"/>
  <c r="I239" i="38"/>
  <c r="I238" i="38"/>
  <c r="I237" i="38"/>
  <c r="I236" i="38"/>
  <c r="I235" i="38"/>
  <c r="I234" i="38"/>
  <c r="I233" i="38"/>
  <c r="I232" i="38"/>
  <c r="I231" i="38"/>
  <c r="I230" i="38"/>
  <c r="I229" i="38"/>
  <c r="I228" i="38"/>
  <c r="I227" i="38"/>
  <c r="I226" i="38"/>
  <c r="I225" i="38"/>
  <c r="I224" i="38"/>
  <c r="I223" i="38"/>
  <c r="I222" i="38"/>
  <c r="I221" i="38"/>
  <c r="I220" i="38"/>
  <c r="I219" i="38"/>
  <c r="I218" i="38"/>
  <c r="I217" i="38"/>
  <c r="I216" i="38"/>
  <c r="I215" i="38"/>
  <c r="I214" i="38"/>
  <c r="I213" i="38"/>
  <c r="I212" i="38"/>
  <c r="I211" i="38"/>
  <c r="I210" i="38"/>
  <c r="I209" i="38"/>
  <c r="I208" i="38"/>
  <c r="I207" i="38"/>
  <c r="I206" i="38"/>
  <c r="I205" i="38"/>
  <c r="I204" i="38"/>
  <c r="I203" i="38"/>
  <c r="I202" i="38"/>
  <c r="I201" i="38"/>
  <c r="I200" i="38"/>
  <c r="I199" i="38"/>
  <c r="I198" i="38"/>
  <c r="I197" i="38"/>
  <c r="I196" i="38"/>
  <c r="I195" i="38"/>
  <c r="I194" i="38"/>
  <c r="I193" i="38"/>
  <c r="I192" i="38"/>
  <c r="I191" i="38"/>
  <c r="I190" i="38"/>
  <c r="I189" i="38"/>
  <c r="I188" i="38"/>
  <c r="I187" i="38"/>
  <c r="I186" i="38"/>
  <c r="I185" i="38"/>
  <c r="I184" i="38"/>
  <c r="I183" i="38"/>
  <c r="I182" i="38"/>
  <c r="I181" i="38"/>
  <c r="I180" i="38"/>
  <c r="I179" i="38"/>
  <c r="I178" i="38"/>
  <c r="I177" i="38"/>
  <c r="I176" i="38"/>
  <c r="I175" i="38"/>
  <c r="I174" i="38"/>
  <c r="I173" i="38"/>
  <c r="I172" i="38"/>
  <c r="I171" i="38"/>
  <c r="I170" i="38"/>
  <c r="I169" i="38"/>
  <c r="I168" i="38"/>
  <c r="I167" i="38"/>
  <c r="I166" i="38"/>
  <c r="I165" i="38"/>
  <c r="I164" i="38"/>
  <c r="I163" i="38"/>
  <c r="I162" i="38"/>
  <c r="I161" i="38"/>
  <c r="I160" i="38"/>
  <c r="I159" i="38"/>
  <c r="I158" i="38"/>
  <c r="I157" i="38"/>
  <c r="I156" i="38"/>
  <c r="I155" i="38"/>
  <c r="I154" i="38"/>
  <c r="I153" i="38"/>
  <c r="I152" i="38"/>
  <c r="I151" i="38"/>
  <c r="I150" i="38"/>
  <c r="I149" i="38"/>
  <c r="I148" i="38"/>
  <c r="I147" i="38"/>
  <c r="I146" i="38"/>
  <c r="I145" i="38"/>
  <c r="I144" i="38"/>
  <c r="I143" i="38"/>
  <c r="I142" i="38"/>
  <c r="I141" i="38"/>
  <c r="I140" i="38"/>
  <c r="I139" i="38"/>
  <c r="I138" i="38"/>
  <c r="I137" i="38"/>
  <c r="I136" i="38"/>
  <c r="I135" i="38"/>
  <c r="I134" i="38"/>
  <c r="I133" i="38"/>
  <c r="I132" i="38"/>
  <c r="I131" i="38"/>
  <c r="I130" i="38"/>
  <c r="I129" i="38"/>
  <c r="I128" i="38"/>
  <c r="I127" i="38"/>
  <c r="I126" i="38"/>
  <c r="I125" i="38"/>
  <c r="I124" i="38"/>
  <c r="I123" i="38"/>
  <c r="I122" i="38"/>
  <c r="I121" i="38"/>
  <c r="I120" i="38"/>
  <c r="I119" i="38"/>
  <c r="I118" i="38"/>
  <c r="I117" i="38"/>
  <c r="I116" i="38"/>
  <c r="I115" i="38"/>
  <c r="I114" i="38"/>
  <c r="I113" i="38"/>
  <c r="I112" i="38"/>
  <c r="I111" i="38"/>
  <c r="I110" i="38"/>
  <c r="I109" i="38"/>
  <c r="I108" i="38"/>
  <c r="I107" i="38"/>
  <c r="I106" i="38"/>
  <c r="I105" i="38"/>
  <c r="I104" i="38"/>
  <c r="I103" i="38"/>
  <c r="I102" i="38"/>
  <c r="I101" i="38"/>
  <c r="I100" i="38"/>
  <c r="I99" i="38"/>
  <c r="I98" i="38"/>
  <c r="I97" i="38"/>
  <c r="I96" i="38"/>
  <c r="I95" i="38"/>
  <c r="I94" i="38"/>
  <c r="I93" i="38"/>
  <c r="I92" i="38"/>
  <c r="I91" i="38"/>
  <c r="I90" i="38"/>
  <c r="I89" i="38"/>
  <c r="I88" i="38"/>
  <c r="I87" i="38"/>
  <c r="I86" i="38"/>
  <c r="I85" i="38"/>
  <c r="I84" i="38"/>
  <c r="I83" i="38"/>
  <c r="I82" i="38"/>
  <c r="I81" i="38"/>
  <c r="I80" i="38"/>
  <c r="I79" i="38"/>
  <c r="I78" i="38"/>
  <c r="I77" i="38"/>
  <c r="I76" i="38"/>
  <c r="I75" i="38"/>
  <c r="I74" i="38"/>
  <c r="I73" i="38"/>
  <c r="I72" i="38"/>
  <c r="I71" i="38"/>
  <c r="I70" i="38"/>
  <c r="I69" i="38"/>
  <c r="I68" i="38"/>
  <c r="I67" i="38"/>
  <c r="I66" i="38"/>
  <c r="I65" i="38"/>
  <c r="I64" i="38"/>
  <c r="I63" i="38"/>
  <c r="I62" i="38"/>
  <c r="I61" i="38"/>
  <c r="I60" i="38"/>
  <c r="I59" i="38"/>
  <c r="I58" i="38"/>
  <c r="I57" i="38"/>
  <c r="I56" i="38"/>
  <c r="I55" i="38"/>
  <c r="I54" i="38"/>
  <c r="I53" i="38"/>
  <c r="I52" i="38"/>
  <c r="I51" i="38"/>
  <c r="I50" i="38"/>
  <c r="I49" i="38"/>
  <c r="I48" i="38"/>
  <c r="I47" i="38"/>
  <c r="I46" i="38"/>
  <c r="I45" i="38"/>
  <c r="I44" i="38"/>
  <c r="I43" i="38"/>
  <c r="I42" i="38"/>
  <c r="I41" i="38"/>
  <c r="I40" i="38"/>
  <c r="I39" i="38"/>
  <c r="I38" i="38"/>
  <c r="I37" i="38"/>
  <c r="I36" i="38"/>
  <c r="I35" i="38"/>
  <c r="I34" i="38"/>
  <c r="I33" i="38"/>
  <c r="I32" i="38"/>
  <c r="I31" i="38"/>
  <c r="I30" i="38"/>
  <c r="I29" i="38"/>
  <c r="I28" i="38"/>
  <c r="I27" i="38"/>
  <c r="I26" i="38"/>
  <c r="I25" i="38"/>
  <c r="I24" i="38"/>
  <c r="I23" i="38"/>
  <c r="I22" i="38"/>
  <c r="G9" i="38" l="1"/>
  <c r="G254" i="38" l="1"/>
  <c r="G250" i="38"/>
  <c r="G246" i="38"/>
  <c r="G242" i="38"/>
  <c r="G238" i="38"/>
  <c r="G234" i="38"/>
  <c r="G230" i="38"/>
  <c r="G226" i="38"/>
  <c r="G222" i="38"/>
  <c r="G218" i="38"/>
  <c r="G214" i="38"/>
  <c r="G210" i="38"/>
  <c r="G206" i="38"/>
  <c r="G202" i="38"/>
  <c r="G198" i="38"/>
  <c r="G194" i="38"/>
  <c r="G190" i="38"/>
  <c r="G186" i="38"/>
  <c r="G182" i="38"/>
  <c r="G178" i="38"/>
  <c r="G174" i="38"/>
  <c r="G170" i="38"/>
  <c r="G166" i="38"/>
  <c r="G162" i="38"/>
  <c r="G158" i="38"/>
  <c r="G156" i="38"/>
  <c r="G154" i="38"/>
  <c r="G152" i="38"/>
  <c r="G150" i="38"/>
  <c r="G148" i="38"/>
  <c r="G146" i="38"/>
  <c r="G144" i="38"/>
  <c r="G142" i="38"/>
  <c r="G140" i="38"/>
  <c r="G138" i="38"/>
  <c r="G136" i="38"/>
  <c r="G134" i="38"/>
  <c r="G132" i="38"/>
  <c r="G130" i="38"/>
  <c r="G128" i="38"/>
  <c r="G126" i="38"/>
  <c r="G124" i="38"/>
  <c r="G122" i="38"/>
  <c r="G120" i="38"/>
  <c r="G118" i="38"/>
  <c r="G116" i="38"/>
  <c r="G114" i="38"/>
  <c r="G112" i="38"/>
  <c r="G110" i="38"/>
  <c r="G108" i="38"/>
  <c r="G106" i="38"/>
  <c r="G104" i="38"/>
  <c r="G102" i="38"/>
  <c r="G100" i="38"/>
  <c r="G98" i="38"/>
  <c r="G96" i="38"/>
  <c r="G94" i="38"/>
  <c r="G92" i="38"/>
  <c r="G90" i="38"/>
  <c r="G88" i="38"/>
  <c r="G86" i="38"/>
  <c r="G84" i="38"/>
  <c r="G82" i="38"/>
  <c r="G80" i="38"/>
  <c r="G78" i="38"/>
  <c r="G76" i="38"/>
  <c r="G74" i="38"/>
  <c r="G72" i="38"/>
  <c r="G70" i="38"/>
  <c r="G68" i="38"/>
  <c r="G66" i="38"/>
  <c r="G64" i="38"/>
  <c r="G62" i="38"/>
  <c r="G60" i="38"/>
  <c r="G58" i="38"/>
  <c r="G56" i="38"/>
  <c r="G54" i="38"/>
  <c r="G52" i="38"/>
  <c r="G50" i="38"/>
  <c r="G48" i="38"/>
  <c r="G46" i="38"/>
  <c r="G44" i="38"/>
  <c r="G42" i="38"/>
  <c r="G40" i="38"/>
  <c r="G38" i="38"/>
  <c r="G36" i="38"/>
  <c r="G34" i="38"/>
  <c r="G32" i="38"/>
  <c r="G30" i="38"/>
  <c r="G28" i="38"/>
  <c r="G26" i="38"/>
  <c r="G24" i="38"/>
  <c r="F6" i="32"/>
  <c r="G6" i="32" s="1"/>
  <c r="H6" i="32" s="1"/>
  <c r="I6" i="32" s="1"/>
  <c r="J6" i="32" s="1"/>
  <c r="K6" i="32" s="1"/>
  <c r="L6" i="32" s="1"/>
  <c r="M6" i="32" s="1"/>
  <c r="N6" i="32" s="1"/>
  <c r="O6" i="32" s="1"/>
  <c r="P6" i="32" s="1"/>
  <c r="Q6" i="32" s="1"/>
  <c r="R6" i="32" s="1"/>
  <c r="S6" i="32" s="1"/>
  <c r="T6" i="32" s="1"/>
  <c r="U6" i="32" s="1"/>
  <c r="V6" i="32" s="1"/>
  <c r="W6" i="32" s="1"/>
  <c r="X6" i="32" s="1"/>
  <c r="F9" i="32"/>
  <c r="G9" i="32"/>
  <c r="Y10" i="32"/>
  <c r="J9" i="32"/>
  <c r="K9" i="32"/>
  <c r="L9" i="32"/>
  <c r="N9" i="32"/>
  <c r="O9" i="32"/>
  <c r="P9" i="32"/>
  <c r="R9" i="32"/>
  <c r="S9" i="32"/>
  <c r="T9" i="32"/>
  <c r="V9" i="32"/>
  <c r="W9" i="32"/>
  <c r="X9" i="32"/>
  <c r="Y11" i="32"/>
  <c r="Y12" i="32"/>
  <c r="E9" i="32"/>
  <c r="I9" i="32"/>
  <c r="M9" i="32"/>
  <c r="Q9" i="32"/>
  <c r="U9" i="32"/>
  <c r="Y13" i="32"/>
  <c r="Y14" i="32"/>
  <c r="Y15" i="32"/>
  <c r="Y17" i="32"/>
  <c r="Y18" i="32"/>
  <c r="Y20" i="32"/>
  <c r="Y21" i="32"/>
  <c r="Y23" i="32"/>
  <c r="Y24" i="32"/>
  <c r="B29" i="32"/>
  <c r="Y29" i="32"/>
  <c r="B30" i="32"/>
  <c r="E28" i="32"/>
  <c r="F28" i="32"/>
  <c r="G28" i="32"/>
  <c r="I28" i="32"/>
  <c r="J28" i="32"/>
  <c r="K28" i="32"/>
  <c r="M28" i="32"/>
  <c r="N28" i="32"/>
  <c r="O28" i="32"/>
  <c r="Q28" i="32"/>
  <c r="R28" i="32"/>
  <c r="S28" i="32"/>
  <c r="U28" i="32"/>
  <c r="V28" i="32"/>
  <c r="W28" i="32"/>
  <c r="B31" i="32"/>
  <c r="Y31" i="32"/>
  <c r="B32" i="32"/>
  <c r="Y32" i="32"/>
  <c r="H28" i="32"/>
  <c r="L28" i="32"/>
  <c r="P28" i="32"/>
  <c r="T28" i="32"/>
  <c r="X28" i="32"/>
  <c r="B33" i="32"/>
  <c r="Y33" i="32"/>
  <c r="B34" i="32"/>
  <c r="Y34" i="32"/>
  <c r="B36" i="32"/>
  <c r="Y36" i="32"/>
  <c r="B37" i="32"/>
  <c r="Y37" i="32"/>
  <c r="B39" i="32"/>
  <c r="Y39" i="32"/>
  <c r="B40" i="32"/>
  <c r="Y40" i="32"/>
  <c r="B45" i="32"/>
  <c r="Y45" i="32"/>
  <c r="B46" i="32"/>
  <c r="F44" i="32"/>
  <c r="G44" i="32"/>
  <c r="H44" i="32"/>
  <c r="J44" i="32"/>
  <c r="K44" i="32"/>
  <c r="L44" i="32"/>
  <c r="N44" i="32"/>
  <c r="O44" i="32"/>
  <c r="P44" i="32"/>
  <c r="R44" i="32"/>
  <c r="S44" i="32"/>
  <c r="T44" i="32"/>
  <c r="V44" i="32"/>
  <c r="W44" i="32"/>
  <c r="X44" i="32"/>
  <c r="B47" i="32"/>
  <c r="Y47" i="32"/>
  <c r="B48" i="32"/>
  <c r="E44" i="32"/>
  <c r="I44" i="32"/>
  <c r="M44" i="32"/>
  <c r="Q44" i="32"/>
  <c r="U44" i="32"/>
  <c r="Y48" i="32"/>
  <c r="B49" i="32"/>
  <c r="Y49" i="32"/>
  <c r="B50" i="32"/>
  <c r="Y50" i="32"/>
  <c r="B52" i="32"/>
  <c r="Y52" i="32"/>
  <c r="B53" i="32"/>
  <c r="Y53" i="32"/>
  <c r="Y55" i="32"/>
  <c r="Y56" i="32"/>
  <c r="G261" i="38"/>
  <c r="G260" i="38"/>
  <c r="G259" i="38"/>
  <c r="G258" i="38"/>
  <c r="G257" i="38"/>
  <c r="G256" i="38"/>
  <c r="G255" i="38"/>
  <c r="G253" i="38"/>
  <c r="G252" i="38"/>
  <c r="G251" i="38"/>
  <c r="G249" i="38"/>
  <c r="G248" i="38"/>
  <c r="G247" i="38"/>
  <c r="G245" i="38"/>
  <c r="G244" i="38"/>
  <c r="G243" i="38"/>
  <c r="G241" i="38"/>
  <c r="G240" i="38"/>
  <c r="G239" i="38"/>
  <c r="G237" i="38"/>
  <c r="G236" i="38"/>
  <c r="G235" i="38"/>
  <c r="G233" i="38"/>
  <c r="G232" i="38"/>
  <c r="G231" i="38"/>
  <c r="G229" i="38"/>
  <c r="G228" i="38"/>
  <c r="G227" i="38"/>
  <c r="G225" i="38"/>
  <c r="G224" i="38"/>
  <c r="G223" i="38"/>
  <c r="G221" i="38"/>
  <c r="G220" i="38"/>
  <c r="G219" i="38"/>
  <c r="G217" i="38"/>
  <c r="G216" i="38"/>
  <c r="G215" i="38"/>
  <c r="G213" i="38"/>
  <c r="G212" i="38"/>
  <c r="G211" i="38"/>
  <c r="G209" i="38"/>
  <c r="G208" i="38"/>
  <c r="G207" i="38"/>
  <c r="G205" i="38"/>
  <c r="G204" i="38"/>
  <c r="G203" i="38"/>
  <c r="G201" i="38"/>
  <c r="G200" i="38"/>
  <c r="G199" i="38"/>
  <c r="G197" i="38"/>
  <c r="G196" i="38"/>
  <c r="G195" i="38"/>
  <c r="G193" i="38"/>
  <c r="G192" i="38"/>
  <c r="G191" i="38"/>
  <c r="G189" i="38"/>
  <c r="G188" i="38"/>
  <c r="G187" i="38"/>
  <c r="G185" i="38"/>
  <c r="G184" i="38"/>
  <c r="G183" i="38"/>
  <c r="G181" i="38"/>
  <c r="G180" i="38"/>
  <c r="G179" i="38"/>
  <c r="G177" i="38"/>
  <c r="G176" i="38"/>
  <c r="G175" i="38"/>
  <c r="G173" i="38"/>
  <c r="G172" i="38"/>
  <c r="G171" i="38"/>
  <c r="G169" i="38"/>
  <c r="G168" i="38"/>
  <c r="G167" i="38"/>
  <c r="G165" i="38"/>
  <c r="G164" i="38"/>
  <c r="G163" i="38"/>
  <c r="G161" i="38"/>
  <c r="G160" i="38"/>
  <c r="G159" i="38"/>
  <c r="G157" i="38"/>
  <c r="G155" i="38"/>
  <c r="G153" i="38"/>
  <c r="G151" i="38"/>
  <c r="G149" i="38"/>
  <c r="G147" i="38"/>
  <c r="G145" i="38"/>
  <c r="G143" i="38"/>
  <c r="G141" i="38"/>
  <c r="G139" i="38"/>
  <c r="G137" i="38"/>
  <c r="G135" i="38"/>
  <c r="G133" i="38"/>
  <c r="G131" i="38"/>
  <c r="G129" i="38"/>
  <c r="G127" i="38"/>
  <c r="G125" i="38"/>
  <c r="G123" i="38"/>
  <c r="G121" i="38"/>
  <c r="G119" i="38"/>
  <c r="G117" i="38"/>
  <c r="G115" i="38"/>
  <c r="G113" i="38"/>
  <c r="G111" i="38"/>
  <c r="G109" i="38"/>
  <c r="G107" i="38"/>
  <c r="G105" i="38"/>
  <c r="G103" i="38"/>
  <c r="G101" i="38"/>
  <c r="G99" i="38"/>
  <c r="G97" i="38"/>
  <c r="G95" i="38"/>
  <c r="G93" i="38"/>
  <c r="G91" i="38"/>
  <c r="G89" i="38"/>
  <c r="G87" i="38"/>
  <c r="G85" i="38"/>
  <c r="G83" i="38"/>
  <c r="G81" i="38"/>
  <c r="G79" i="38"/>
  <c r="G77" i="38"/>
  <c r="G75" i="38"/>
  <c r="G73" i="38"/>
  <c r="G71" i="38"/>
  <c r="G69" i="38"/>
  <c r="G67" i="38"/>
  <c r="G65" i="38"/>
  <c r="G63" i="38"/>
  <c r="G61" i="38"/>
  <c r="G59" i="38"/>
  <c r="G57" i="38"/>
  <c r="G55" i="38"/>
  <c r="G53" i="38"/>
  <c r="G51" i="38"/>
  <c r="G49" i="38"/>
  <c r="G47" i="38"/>
  <c r="G45" i="38"/>
  <c r="G43" i="38"/>
  <c r="G41" i="38"/>
  <c r="G39" i="38"/>
  <c r="G37" i="38"/>
  <c r="G35" i="38"/>
  <c r="G33" i="38"/>
  <c r="G31" i="38"/>
  <c r="G29" i="38"/>
  <c r="G27" i="38"/>
  <c r="G25" i="38"/>
  <c r="G23" i="38"/>
  <c r="G22" i="38"/>
  <c r="W58" i="32" l="1"/>
  <c r="S58" i="32"/>
  <c r="G58" i="32"/>
  <c r="V58" i="32"/>
  <c r="R58" i="32"/>
  <c r="N58" i="32"/>
  <c r="J58" i="32"/>
  <c r="F58" i="32"/>
  <c r="O58" i="32"/>
  <c r="K58" i="32"/>
  <c r="U58" i="32"/>
  <c r="Q58" i="32"/>
  <c r="M58" i="32"/>
  <c r="I58" i="32"/>
  <c r="E58" i="32"/>
  <c r="X58" i="32"/>
  <c r="T58" i="32"/>
  <c r="P58" i="32"/>
  <c r="L58" i="32"/>
  <c r="Y9" i="32"/>
  <c r="Y30" i="32"/>
  <c r="Y28" i="32" s="1"/>
  <c r="H9" i="32"/>
  <c r="H58" i="32" s="1"/>
  <c r="Y46" i="32"/>
  <c r="Y44" i="32" s="1"/>
  <c r="S16" i="27"/>
  <c r="W16" i="27"/>
  <c r="V16" i="27"/>
  <c r="R16" i="27"/>
  <c r="N16" i="27"/>
  <c r="K16" i="27"/>
  <c r="J16" i="27"/>
  <c r="G16" i="27"/>
  <c r="F16" i="27"/>
  <c r="O16" i="27"/>
  <c r="T9" i="27"/>
  <c r="U9" i="27"/>
  <c r="Q9" i="27"/>
  <c r="M9" i="27"/>
  <c r="I9" i="27"/>
  <c r="E9" i="27"/>
  <c r="P9" i="27"/>
  <c r="L9" i="27"/>
  <c r="H9" i="27"/>
  <c r="Y58" i="32" l="1"/>
  <c r="F9" i="27"/>
  <c r="J9" i="27"/>
  <c r="N9" i="27"/>
  <c r="R9" i="27"/>
  <c r="V9" i="27"/>
  <c r="G9" i="27"/>
  <c r="K9" i="27"/>
  <c r="O9" i="27"/>
  <c r="S9" i="27"/>
  <c r="W9" i="27"/>
  <c r="H16" i="27"/>
  <c r="L16" i="27"/>
  <c r="P16" i="27"/>
  <c r="T16" i="27"/>
  <c r="E16" i="27"/>
  <c r="I16" i="27"/>
  <c r="M16" i="27"/>
  <c r="Q16" i="27"/>
  <c r="U16" i="27"/>
  <c r="X7" i="20" l="1"/>
  <c r="W7" i="20"/>
  <c r="V7" i="20"/>
  <c r="V33" i="31" s="1"/>
  <c r="V55" i="31" s="1"/>
  <c r="U7" i="20"/>
  <c r="U33" i="31" s="1"/>
  <c r="U55" i="31" s="1"/>
  <c r="T7" i="20"/>
  <c r="T33" i="31" s="1"/>
  <c r="T55" i="31" s="1"/>
  <c r="S7" i="20"/>
  <c r="R7" i="20"/>
  <c r="Q7" i="20"/>
  <c r="P7" i="20"/>
  <c r="O7" i="20"/>
  <c r="N7" i="20"/>
  <c r="N33" i="31" s="1"/>
  <c r="N55" i="31" s="1"/>
  <c r="M7" i="20"/>
  <c r="M33" i="31" s="1"/>
  <c r="M55" i="31" s="1"/>
  <c r="L7" i="20"/>
  <c r="L33" i="31" s="1"/>
  <c r="L55" i="31" s="1"/>
  <c r="K7" i="20"/>
  <c r="J7" i="20"/>
  <c r="J33" i="31" s="1"/>
  <c r="J55" i="31" s="1"/>
  <c r="I7" i="20"/>
  <c r="H7" i="20"/>
  <c r="G7" i="20"/>
  <c r="F7" i="20"/>
  <c r="F33" i="31" s="1"/>
  <c r="F55" i="31" s="1"/>
  <c r="E7" i="20"/>
  <c r="E33" i="31" s="1"/>
  <c r="E55" i="31" s="1"/>
  <c r="X14" i="20"/>
  <c r="X44" i="31" s="1"/>
  <c r="W14" i="20"/>
  <c r="W44" i="31" s="1"/>
  <c r="V14" i="20"/>
  <c r="V44" i="31" s="1"/>
  <c r="U14" i="20"/>
  <c r="U44" i="31" s="1"/>
  <c r="T14" i="20"/>
  <c r="T44" i="31" s="1"/>
  <c r="S14" i="20"/>
  <c r="S44" i="31" s="1"/>
  <c r="R14" i="20"/>
  <c r="R44" i="31" s="1"/>
  <c r="Q14" i="20"/>
  <c r="Q44" i="31" s="1"/>
  <c r="P14" i="20"/>
  <c r="P44" i="31" s="1"/>
  <c r="O14" i="20"/>
  <c r="O44" i="31" s="1"/>
  <c r="N14" i="20"/>
  <c r="N44" i="31" s="1"/>
  <c r="M14" i="20"/>
  <c r="M44" i="31" s="1"/>
  <c r="L14" i="20"/>
  <c r="L44" i="31" s="1"/>
  <c r="K14" i="20"/>
  <c r="K44" i="31" s="1"/>
  <c r="J14" i="20"/>
  <c r="J44" i="31" s="1"/>
  <c r="I14" i="20"/>
  <c r="I44" i="31" s="1"/>
  <c r="H14" i="20"/>
  <c r="H44" i="31" s="1"/>
  <c r="G14" i="20"/>
  <c r="G44" i="31" s="1"/>
  <c r="E27" i="2"/>
  <c r="F27" i="2" s="1"/>
  <c r="G27" i="2" s="1"/>
  <c r="H27" i="2" s="1"/>
  <c r="I27" i="2" s="1"/>
  <c r="J27" i="2" s="1"/>
  <c r="K27" i="2" s="1"/>
  <c r="L27" i="2" s="1"/>
  <c r="M27" i="2" s="1"/>
  <c r="N27" i="2" s="1"/>
  <c r="O27" i="2" s="1"/>
  <c r="P27" i="2" s="1"/>
  <c r="Q27" i="2" s="1"/>
  <c r="R27" i="2" s="1"/>
  <c r="S27" i="2" s="1"/>
  <c r="T27" i="2" s="1"/>
  <c r="U27" i="2" s="1"/>
  <c r="V27" i="2" s="1"/>
  <c r="W27" i="2" s="1"/>
  <c r="X27" i="2" s="1"/>
  <c r="E20" i="2"/>
  <c r="F20" i="2" s="1"/>
  <c r="G20" i="2" s="1"/>
  <c r="H20" i="2" s="1"/>
  <c r="I20" i="2" s="1"/>
  <c r="J20" i="2" s="1"/>
  <c r="K20" i="2" s="1"/>
  <c r="L20" i="2" s="1"/>
  <c r="M20" i="2" s="1"/>
  <c r="N20" i="2" s="1"/>
  <c r="O20" i="2" s="1"/>
  <c r="P20" i="2" s="1"/>
  <c r="Q20" i="2" s="1"/>
  <c r="R20" i="2" s="1"/>
  <c r="S20" i="2" s="1"/>
  <c r="T20" i="2" s="1"/>
  <c r="U20" i="2" s="1"/>
  <c r="V20" i="2" s="1"/>
  <c r="W20" i="2" s="1"/>
  <c r="X20" i="2" s="1"/>
  <c r="E13" i="2"/>
  <c r="F13" i="2" s="1"/>
  <c r="J22" i="20" l="1"/>
  <c r="J10" i="10" s="1"/>
  <c r="R22" i="20"/>
  <c r="R10" i="10" s="1"/>
  <c r="V22" i="20"/>
  <c r="V10" i="10" s="1"/>
  <c r="H22" i="20"/>
  <c r="H10" i="10" s="1"/>
  <c r="P22" i="20"/>
  <c r="P10" i="10" s="1"/>
  <c r="I22" i="20"/>
  <c r="I10" i="10" s="1"/>
  <c r="Q22" i="20"/>
  <c r="Q10" i="10" s="1"/>
  <c r="I33" i="31"/>
  <c r="I55" i="31" s="1"/>
  <c r="Q33" i="31"/>
  <c r="Q55" i="31" s="1"/>
  <c r="L22" i="20"/>
  <c r="L10" i="10" s="1"/>
  <c r="X22" i="20"/>
  <c r="X10" i="10" s="1"/>
  <c r="H33" i="31"/>
  <c r="H55" i="31" s="1"/>
  <c r="N22" i="20"/>
  <c r="N10" i="10" s="1"/>
  <c r="R33" i="31"/>
  <c r="R55" i="31" s="1"/>
  <c r="T22" i="20"/>
  <c r="T10" i="10" s="1"/>
  <c r="P33" i="31"/>
  <c r="P55" i="31" s="1"/>
  <c r="X33" i="31"/>
  <c r="X55" i="31" s="1"/>
  <c r="M22" i="20"/>
  <c r="M10" i="10" s="1"/>
  <c r="U22" i="20"/>
  <c r="U10" i="10" s="1"/>
  <c r="G22" i="20"/>
  <c r="G10" i="10" s="1"/>
  <c r="K22" i="20"/>
  <c r="K10" i="10" s="1"/>
  <c r="O22" i="20"/>
  <c r="O10" i="10" s="1"/>
  <c r="S22" i="20"/>
  <c r="S10" i="10" s="1"/>
  <c r="W22" i="20"/>
  <c r="W10" i="10" s="1"/>
  <c r="G33" i="31"/>
  <c r="G55" i="31" s="1"/>
  <c r="K33" i="31"/>
  <c r="K55" i="31" s="1"/>
  <c r="O33" i="31"/>
  <c r="O55" i="31" s="1"/>
  <c r="S33" i="31"/>
  <c r="S55" i="31" s="1"/>
  <c r="W33" i="31"/>
  <c r="W55" i="31" s="1"/>
  <c r="G13" i="2"/>
  <c r="Y55" i="31" l="1"/>
  <c r="Y33" i="31"/>
  <c r="H13" i="2"/>
  <c r="I13" i="2" l="1"/>
  <c r="J13" i="2" l="1"/>
  <c r="K13" i="2" l="1"/>
  <c r="L13" i="2" l="1"/>
  <c r="M13" i="2" l="1"/>
  <c r="N13" i="2" l="1"/>
  <c r="O13" i="2" l="1"/>
  <c r="P13" i="2" l="1"/>
  <c r="Q13" i="2" l="1"/>
  <c r="R13" i="2" l="1"/>
  <c r="S13" i="2" l="1"/>
  <c r="T13" i="2" l="1"/>
  <c r="U13" i="2" l="1"/>
  <c r="V13" i="2" l="1"/>
  <c r="W13" i="2" l="1"/>
  <c r="X13" i="2" l="1"/>
  <c r="J15" i="38" l="1"/>
  <c r="J14" i="38"/>
  <c r="J13" i="38"/>
  <c r="F27" i="20" l="1"/>
  <c r="G27" i="20" s="1"/>
  <c r="H27" i="20" s="1"/>
  <c r="I27" i="20" s="1"/>
  <c r="J27" i="20" s="1"/>
  <c r="K27" i="20" s="1"/>
  <c r="L27" i="20" s="1"/>
  <c r="M27" i="20" s="1"/>
  <c r="N27" i="20" s="1"/>
  <c r="O27" i="20" s="1"/>
  <c r="P27" i="20" s="1"/>
  <c r="Q27" i="20" s="1"/>
  <c r="R27" i="20" s="1"/>
  <c r="S27" i="20" s="1"/>
  <c r="T27" i="20" s="1"/>
  <c r="U27" i="20" s="1"/>
  <c r="V27" i="20" s="1"/>
  <c r="W27" i="20" s="1"/>
  <c r="X27" i="20" s="1"/>
  <c r="E7" i="55" l="1"/>
  <c r="F7" i="55" s="1"/>
  <c r="G7" i="55" s="1"/>
  <c r="H7" i="55" s="1"/>
  <c r="I7" i="55" s="1"/>
  <c r="J7" i="55" s="1"/>
  <c r="K7" i="55" s="1"/>
  <c r="L7" i="55" s="1"/>
  <c r="M7" i="55" s="1"/>
  <c r="N7" i="55" s="1"/>
  <c r="O7" i="55" s="1"/>
  <c r="P7" i="55" s="1"/>
  <c r="Q7" i="55" s="1"/>
  <c r="R7" i="55" s="1"/>
  <c r="S7" i="55" s="1"/>
  <c r="T7" i="55" s="1"/>
  <c r="U7" i="55" s="1"/>
  <c r="V7" i="55" s="1"/>
  <c r="W7" i="55" s="1"/>
  <c r="W19" i="55" l="1"/>
  <c r="W11" i="55" l="1"/>
  <c r="W26" i="55" s="1"/>
  <c r="W81" i="3" l="1"/>
  <c r="V81" i="3"/>
  <c r="U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X97" i="3"/>
  <c r="X96" i="3"/>
  <c r="X95" i="3"/>
  <c r="X94" i="3"/>
  <c r="X93" i="3"/>
  <c r="X92" i="3"/>
  <c r="W90" i="3"/>
  <c r="V90" i="3"/>
  <c r="U90" i="3"/>
  <c r="S90" i="3"/>
  <c r="R90" i="3"/>
  <c r="Q90" i="3"/>
  <c r="O90" i="3"/>
  <c r="N90" i="3"/>
  <c r="M90" i="3"/>
  <c r="K90" i="3"/>
  <c r="J90" i="3"/>
  <c r="I90" i="3"/>
  <c r="G90" i="3"/>
  <c r="F90" i="3"/>
  <c r="T90" i="3"/>
  <c r="P90" i="3"/>
  <c r="L90" i="3"/>
  <c r="H90" i="3"/>
  <c r="X88" i="3"/>
  <c r="X87" i="3"/>
  <c r="X86" i="3"/>
  <c r="X85" i="3"/>
  <c r="X84" i="3"/>
  <c r="X83" i="3"/>
  <c r="X82" i="3"/>
  <c r="X79" i="3"/>
  <c r="X78" i="3"/>
  <c r="X77" i="3"/>
  <c r="X76" i="3"/>
  <c r="X75" i="3"/>
  <c r="X74" i="3"/>
  <c r="C69" i="3"/>
  <c r="C68" i="3"/>
  <c r="C67" i="3"/>
  <c r="C66" i="3"/>
  <c r="C65" i="3"/>
  <c r="C64" i="3"/>
  <c r="C63" i="3"/>
  <c r="X69" i="3"/>
  <c r="X68" i="3"/>
  <c r="X67" i="3"/>
  <c r="X66" i="3"/>
  <c r="X65" i="3"/>
  <c r="E47" i="3"/>
  <c r="F47" i="3" s="1"/>
  <c r="G47" i="3" s="1"/>
  <c r="H47" i="3" s="1"/>
  <c r="I47" i="3" s="1"/>
  <c r="J47" i="3" s="1"/>
  <c r="K47" i="3" s="1"/>
  <c r="L47" i="3" s="1"/>
  <c r="M47" i="3" s="1"/>
  <c r="N47" i="3" s="1"/>
  <c r="O47" i="3" s="1"/>
  <c r="P47" i="3" s="1"/>
  <c r="Q47" i="3" s="1"/>
  <c r="R47" i="3" s="1"/>
  <c r="S47" i="3" s="1"/>
  <c r="T47" i="3" s="1"/>
  <c r="U47" i="3" s="1"/>
  <c r="V47" i="3" s="1"/>
  <c r="W47" i="3" s="1"/>
  <c r="X56" i="3"/>
  <c r="X55" i="3"/>
  <c r="X54" i="3"/>
  <c r="X53" i="3"/>
  <c r="X52" i="3"/>
  <c r="X15" i="3"/>
  <c r="X14" i="3"/>
  <c r="X13" i="3"/>
  <c r="X12" i="3"/>
  <c r="X26" i="3"/>
  <c r="X25" i="3"/>
  <c r="X24" i="3"/>
  <c r="X23" i="3"/>
  <c r="X33" i="3"/>
  <c r="X32" i="3"/>
  <c r="X31" i="3"/>
  <c r="X30" i="3"/>
  <c r="X40" i="3"/>
  <c r="X60" i="36"/>
  <c r="X59" i="36"/>
  <c r="X58" i="36"/>
  <c r="X57" i="36"/>
  <c r="S53" i="36"/>
  <c r="O53" i="36"/>
  <c r="K53" i="36"/>
  <c r="T53" i="36"/>
  <c r="P53" i="36"/>
  <c r="L53" i="36"/>
  <c r="H53" i="36"/>
  <c r="W53" i="36"/>
  <c r="G53" i="36"/>
  <c r="W44" i="36"/>
  <c r="V44" i="36"/>
  <c r="U44" i="36"/>
  <c r="T44" i="36"/>
  <c r="S44" i="36"/>
  <c r="R44" i="36"/>
  <c r="Q44" i="36"/>
  <c r="P44" i="36"/>
  <c r="O44" i="36"/>
  <c r="N44" i="36"/>
  <c r="M44" i="36"/>
  <c r="L44" i="36"/>
  <c r="K44" i="36"/>
  <c r="J44" i="36"/>
  <c r="I44" i="36"/>
  <c r="H44" i="36"/>
  <c r="G44" i="36"/>
  <c r="F44" i="36"/>
  <c r="E44" i="36"/>
  <c r="D44" i="36"/>
  <c r="X51" i="36"/>
  <c r="X50" i="36"/>
  <c r="X49" i="36"/>
  <c r="X48" i="36"/>
  <c r="X47" i="36"/>
  <c r="X46" i="36"/>
  <c r="X45" i="36"/>
  <c r="E32" i="36"/>
  <c r="F32" i="36" s="1"/>
  <c r="G32" i="36" s="1"/>
  <c r="H32" i="36" s="1"/>
  <c r="I32" i="36" s="1"/>
  <c r="J32" i="36" s="1"/>
  <c r="K32" i="36" s="1"/>
  <c r="L32" i="36" s="1"/>
  <c r="M32" i="36" s="1"/>
  <c r="N32" i="36" s="1"/>
  <c r="O32" i="36" s="1"/>
  <c r="P32" i="36" s="1"/>
  <c r="Q32" i="36" s="1"/>
  <c r="R32" i="36" s="1"/>
  <c r="S32" i="36" s="1"/>
  <c r="T32" i="36" s="1"/>
  <c r="U32" i="36" s="1"/>
  <c r="V32" i="36" s="1"/>
  <c r="W32" i="36" s="1"/>
  <c r="X42" i="36"/>
  <c r="X41" i="36"/>
  <c r="X40" i="36"/>
  <c r="X39" i="36"/>
  <c r="X38" i="36"/>
  <c r="X25" i="36"/>
  <c r="X24" i="36"/>
  <c r="X23" i="36"/>
  <c r="X16" i="36"/>
  <c r="X15" i="36"/>
  <c r="X14" i="36"/>
  <c r="X13" i="36"/>
  <c r="X12" i="36"/>
  <c r="F63" i="32"/>
  <c r="G63" i="32" s="1"/>
  <c r="H63" i="32" s="1"/>
  <c r="I63" i="32" s="1"/>
  <c r="J63" i="32" s="1"/>
  <c r="K63" i="32" s="1"/>
  <c r="L63" i="32" s="1"/>
  <c r="M63" i="32" s="1"/>
  <c r="N63" i="32" s="1"/>
  <c r="O63" i="32" s="1"/>
  <c r="P63" i="32" s="1"/>
  <c r="Q63" i="32" s="1"/>
  <c r="R63" i="32" s="1"/>
  <c r="S63" i="32" s="1"/>
  <c r="T63" i="32" s="1"/>
  <c r="U63" i="32" s="1"/>
  <c r="V63" i="32" s="1"/>
  <c r="W63" i="32" s="1"/>
  <c r="X63" i="32" s="1"/>
  <c r="Y19" i="20"/>
  <c r="Y12" i="20"/>
  <c r="X21" i="27"/>
  <c r="X20" i="27"/>
  <c r="X19" i="27"/>
  <c r="X18" i="27"/>
  <c r="D9" i="27"/>
  <c r="X14" i="27"/>
  <c r="X13" i="27"/>
  <c r="X12" i="27"/>
  <c r="X11" i="27"/>
  <c r="X10" i="27"/>
  <c r="Y39" i="6"/>
  <c r="Y38" i="6"/>
  <c r="Y37" i="6"/>
  <c r="Y44" i="2"/>
  <c r="Y43" i="2"/>
  <c r="Y42" i="2"/>
  <c r="Y41" i="2"/>
  <c r="X9" i="27" l="1"/>
  <c r="X81" i="3"/>
  <c r="C73" i="3"/>
  <c r="C82" i="3"/>
  <c r="C77" i="3"/>
  <c r="C86" i="3"/>
  <c r="C74" i="3"/>
  <c r="C83" i="3"/>
  <c r="C87" i="3"/>
  <c r="C78" i="3"/>
  <c r="C84" i="3"/>
  <c r="C75" i="3"/>
  <c r="C88" i="3"/>
  <c r="C79" i="3"/>
  <c r="C76" i="3"/>
  <c r="C85" i="3"/>
  <c r="E90" i="3"/>
  <c r="X44" i="36"/>
  <c r="X55" i="36"/>
  <c r="F53" i="36"/>
  <c r="J53" i="36"/>
  <c r="N53" i="36"/>
  <c r="R53" i="36"/>
  <c r="V53" i="36"/>
  <c r="E53" i="36"/>
  <c r="I53" i="36"/>
  <c r="M53" i="36"/>
  <c r="Q53" i="36"/>
  <c r="U53" i="36"/>
  <c r="X56" i="36"/>
  <c r="X37" i="36"/>
  <c r="B68" i="32" l="1"/>
  <c r="B33" i="20" s="1"/>
  <c r="B67" i="32"/>
  <c r="B32" i="20" s="1"/>
  <c r="B65" i="32"/>
  <c r="B30" i="20" s="1"/>
  <c r="B66" i="32" l="1"/>
  <c r="B31" i="20" s="1"/>
  <c r="I9" i="33"/>
  <c r="B69" i="32"/>
  <c r="K15" i="38"/>
  <c r="K14" i="38"/>
  <c r="K13" i="38"/>
  <c r="F7" i="6"/>
  <c r="D26" i="2"/>
  <c r="B12" i="33" l="1"/>
  <c r="B34" i="20"/>
  <c r="G7" i="6"/>
  <c r="H7" i="6" s="1"/>
  <c r="I7" i="6" l="1"/>
  <c r="J7" i="6" l="1"/>
  <c r="K7" i="6" l="1"/>
  <c r="L7" i="6" l="1"/>
  <c r="M7" i="6" l="1"/>
  <c r="N7" i="6" l="1"/>
  <c r="O7" i="6" l="1"/>
  <c r="P7" i="6" l="1"/>
  <c r="Q7" i="6" l="1"/>
  <c r="R7" i="6" s="1"/>
  <c r="S7" i="6" s="1"/>
  <c r="T7" i="6" s="1"/>
  <c r="U7" i="6" s="1"/>
  <c r="V7" i="6" s="1"/>
  <c r="W7" i="6" s="1"/>
  <c r="X7" i="6" s="1"/>
  <c r="F64" i="6"/>
  <c r="N9" i="38" l="1"/>
  <c r="M8" i="38"/>
  <c r="M13" i="38" s="1"/>
  <c r="M10" i="38"/>
  <c r="M15" i="38" s="1"/>
  <c r="M9" i="38"/>
  <c r="M14" i="38" s="1"/>
  <c r="N14" i="38" l="1"/>
  <c r="N10" i="38"/>
  <c r="N8" i="38"/>
  <c r="N13" i="38" s="1"/>
  <c r="N15" i="38" l="1"/>
  <c r="X54" i="36"/>
  <c r="X53" i="36" s="1"/>
  <c r="D53" i="36"/>
  <c r="X91" i="3"/>
  <c r="X90" i="3" s="1"/>
  <c r="D90" i="3"/>
  <c r="C23" i="38"/>
  <c r="C24" i="38" l="1"/>
  <c r="F6" i="2"/>
  <c r="G6" i="2" l="1"/>
  <c r="C25" i="38"/>
  <c r="H6" i="2" l="1"/>
  <c r="C26" i="38"/>
  <c r="I6" i="2" l="1"/>
  <c r="C27" i="38"/>
  <c r="J6" i="2" l="1"/>
  <c r="C28" i="38"/>
  <c r="K6" i="2" l="1"/>
  <c r="C29" i="38"/>
  <c r="L6" i="2" l="1"/>
  <c r="C30" i="38"/>
  <c r="M6" i="2" l="1"/>
  <c r="C31" i="38"/>
  <c r="E8" i="36"/>
  <c r="F8" i="36" s="1"/>
  <c r="G8" i="36" s="1"/>
  <c r="E8" i="3"/>
  <c r="N6" i="2" l="1"/>
  <c r="F8" i="3"/>
  <c r="C32" i="38"/>
  <c r="H8" i="36"/>
  <c r="O6" i="2" l="1"/>
  <c r="G8" i="3"/>
  <c r="C33" i="38"/>
  <c r="I8" i="36"/>
  <c r="P6" i="2" l="1"/>
  <c r="H8" i="3"/>
  <c r="C34" i="38"/>
  <c r="J8" i="36"/>
  <c r="Q6" i="2" l="1"/>
  <c r="I8" i="3"/>
  <c r="C35" i="38"/>
  <c r="K8" i="36"/>
  <c r="R6" i="2" l="1"/>
  <c r="J8" i="3"/>
  <c r="C36" i="38"/>
  <c r="L8" i="36"/>
  <c r="S6" i="2" l="1"/>
  <c r="K8" i="3"/>
  <c r="C37" i="38"/>
  <c r="M8" i="36"/>
  <c r="T6" i="2" l="1"/>
  <c r="L8" i="3"/>
  <c r="C38" i="38"/>
  <c r="N8" i="36"/>
  <c r="U6" i="2" l="1"/>
  <c r="M8" i="3"/>
  <c r="C39" i="38"/>
  <c r="O8" i="36"/>
  <c r="V6" i="2" l="1"/>
  <c r="N8" i="3"/>
  <c r="C40" i="38"/>
  <c r="P8" i="36"/>
  <c r="W6" i="2" l="1"/>
  <c r="O8" i="3"/>
  <c r="C41" i="38"/>
  <c r="Q8" i="36"/>
  <c r="X6" i="2" l="1"/>
  <c r="P8" i="3"/>
  <c r="C42" i="38"/>
  <c r="R8" i="36"/>
  <c r="Q8" i="3" l="1"/>
  <c r="C43" i="38"/>
  <c r="S8" i="36"/>
  <c r="R8" i="3" l="1"/>
  <c r="C44" i="38"/>
  <c r="T8" i="36"/>
  <c r="S8" i="3" l="1"/>
  <c r="C45" i="38"/>
  <c r="U8" i="36"/>
  <c r="T8" i="3" l="1"/>
  <c r="C46" i="38"/>
  <c r="V8" i="36"/>
  <c r="U8" i="3" l="1"/>
  <c r="C47" i="38"/>
  <c r="W8" i="36"/>
  <c r="V8" i="3" l="1"/>
  <c r="C48" i="38"/>
  <c r="W8" i="3" l="1"/>
  <c r="C49" i="38"/>
  <c r="C50" i="38" l="1"/>
  <c r="C51" i="38" l="1"/>
  <c r="C52" i="38" l="1"/>
  <c r="C53" i="38" l="1"/>
  <c r="C54" i="38" l="1"/>
  <c r="C55" i="38" l="1"/>
  <c r="C56" i="38" l="1"/>
  <c r="C57" i="38" l="1"/>
  <c r="C58" i="38" l="1"/>
  <c r="C59" i="38" l="1"/>
  <c r="C60" i="38" l="1"/>
  <c r="C61" i="38" l="1"/>
  <c r="C62" i="38" l="1"/>
  <c r="C63" i="38" l="1"/>
  <c r="C64" i="38" l="1"/>
  <c r="C65" i="38" l="1"/>
  <c r="C66" i="38" l="1"/>
  <c r="C67" i="38" l="1"/>
  <c r="C68" i="38" l="1"/>
  <c r="C69" i="38" l="1"/>
  <c r="C70" i="38" l="1"/>
  <c r="C71" i="38" l="1"/>
  <c r="C72" i="38" l="1"/>
  <c r="C73" i="38" l="1"/>
  <c r="C74" i="38" l="1"/>
  <c r="C75" i="38" l="1"/>
  <c r="C76" i="38" l="1"/>
  <c r="C77" i="38" l="1"/>
  <c r="C78" i="38" l="1"/>
  <c r="C79" i="38" l="1"/>
  <c r="C80" i="38" l="1"/>
  <c r="C81" i="38" l="1"/>
  <c r="C82" i="38" l="1"/>
  <c r="C83" i="38" l="1"/>
  <c r="C84" i="38" l="1"/>
  <c r="C85" i="38" l="1"/>
  <c r="C86" i="38" l="1"/>
  <c r="C87" i="38" l="1"/>
  <c r="C88" i="38" l="1"/>
  <c r="C89" i="38" l="1"/>
  <c r="C90" i="38" l="1"/>
  <c r="C91" i="38" l="1"/>
  <c r="C92" i="38" l="1"/>
  <c r="C93" i="38" l="1"/>
  <c r="C94" i="38" l="1"/>
  <c r="C95" i="38" l="1"/>
  <c r="C96" i="38" l="1"/>
  <c r="C97" i="38" l="1"/>
  <c r="C98" i="38" l="1"/>
  <c r="C99" i="38" l="1"/>
  <c r="C100" i="38" l="1"/>
  <c r="C101" i="38" l="1"/>
  <c r="C102" i="38" l="1"/>
  <c r="C103" i="38" l="1"/>
  <c r="C104" i="38" l="1"/>
  <c r="C105" i="38" l="1"/>
  <c r="C106" i="38" l="1"/>
  <c r="C107" i="38" l="1"/>
  <c r="C108" i="38" l="1"/>
  <c r="C109" i="38" l="1"/>
  <c r="C110" i="38" l="1"/>
  <c r="C111" i="38" l="1"/>
  <c r="C112" i="38" l="1"/>
  <c r="C113" i="38" l="1"/>
  <c r="C114" i="38" l="1"/>
  <c r="C115" i="38" l="1"/>
  <c r="C116" i="38" l="1"/>
  <c r="C117" i="38" l="1"/>
  <c r="C118" i="38" l="1"/>
  <c r="C119" i="38" l="1"/>
  <c r="C120" i="38" l="1"/>
  <c r="C121" i="38" l="1"/>
  <c r="C122" i="38" l="1"/>
  <c r="C123" i="38" l="1"/>
  <c r="C124" i="38" l="1"/>
  <c r="C125" i="38" l="1"/>
  <c r="C126" i="38" l="1"/>
  <c r="C127" i="38" l="1"/>
  <c r="C128" i="38" l="1"/>
  <c r="C129" i="38" l="1"/>
  <c r="C130" i="38" l="1"/>
  <c r="C131" i="38" l="1"/>
  <c r="C132" i="38" l="1"/>
  <c r="C133" i="38" l="1"/>
  <c r="C134" i="38" l="1"/>
  <c r="C135" i="38" l="1"/>
  <c r="C136" i="38" l="1"/>
  <c r="C137" i="38" l="1"/>
  <c r="C138" i="38" l="1"/>
  <c r="C139" i="38" l="1"/>
  <c r="C140" i="38" l="1"/>
  <c r="C141" i="38" l="1"/>
  <c r="C142" i="38" l="1"/>
  <c r="C143" i="38" l="1"/>
  <c r="C144" i="38" l="1"/>
  <c r="C145" i="38" l="1"/>
  <c r="C146" i="38" l="1"/>
  <c r="C147" i="38" l="1"/>
  <c r="C148" i="38" l="1"/>
  <c r="C149" i="38" l="1"/>
  <c r="C150" i="38" l="1"/>
  <c r="C151" i="38" l="1"/>
  <c r="C152" i="38" l="1"/>
  <c r="C153" i="38" l="1"/>
  <c r="C154" i="38" l="1"/>
  <c r="C155" i="38" l="1"/>
  <c r="C156" i="38" l="1"/>
  <c r="C157" i="38" l="1"/>
  <c r="C158" i="38" l="1"/>
  <c r="C159" i="38" l="1"/>
  <c r="C160" i="38" l="1"/>
  <c r="C161" i="38" l="1"/>
  <c r="C162" i="38" l="1"/>
  <c r="C163" i="38" l="1"/>
  <c r="C164" i="38" l="1"/>
  <c r="C165" i="38" l="1"/>
  <c r="C166" i="38" l="1"/>
  <c r="C167" i="38" l="1"/>
  <c r="C168" i="38" l="1"/>
  <c r="C169" i="38" l="1"/>
  <c r="C170" i="38" l="1"/>
  <c r="C171" i="38" l="1"/>
  <c r="C172" i="38" l="1"/>
  <c r="C173" i="38" l="1"/>
  <c r="C174" i="38" l="1"/>
  <c r="C175" i="38" l="1"/>
  <c r="C176" i="38" l="1"/>
  <c r="C177" i="38" l="1"/>
  <c r="C178" i="38" l="1"/>
  <c r="C179" i="38" l="1"/>
  <c r="C180" i="38" l="1"/>
  <c r="C181" i="38" l="1"/>
  <c r="C182" i="38" l="1"/>
  <c r="C183" i="38" l="1"/>
  <c r="C184" i="38" l="1"/>
  <c r="C185" i="38" l="1"/>
  <c r="C186" i="38" l="1"/>
  <c r="C187" i="38" l="1"/>
  <c r="C188" i="38" l="1"/>
  <c r="C189" i="38" l="1"/>
  <c r="C190" i="38" l="1"/>
  <c r="C191" i="38" l="1"/>
  <c r="C192" i="38" l="1"/>
  <c r="C193" i="38" l="1"/>
  <c r="C194" i="38" l="1"/>
  <c r="C195" i="38" l="1"/>
  <c r="C196" i="38" l="1"/>
  <c r="C197" i="38" l="1"/>
  <c r="C198" i="38" l="1"/>
  <c r="C199" i="38" l="1"/>
  <c r="C200" i="38" l="1"/>
  <c r="C201" i="38" l="1"/>
  <c r="C202" i="38" l="1"/>
  <c r="C203" i="38" l="1"/>
  <c r="C204" i="38" l="1"/>
  <c r="C205" i="38" l="1"/>
  <c r="C206" i="38" l="1"/>
  <c r="C207" i="38" l="1"/>
  <c r="C208" i="38" l="1"/>
  <c r="C209" i="38" l="1"/>
  <c r="C210" i="38" l="1"/>
  <c r="C211" i="38" l="1"/>
  <c r="C212" i="38" l="1"/>
  <c r="C213" i="38" l="1"/>
  <c r="C214" i="38" l="1"/>
  <c r="C215" i="38" l="1"/>
  <c r="C216" i="38" l="1"/>
  <c r="C217" i="38" l="1"/>
  <c r="C218" i="38" l="1"/>
  <c r="C219" i="38" l="1"/>
  <c r="C220" i="38" l="1"/>
  <c r="C221" i="38" l="1"/>
  <c r="C222" i="38" l="1"/>
  <c r="C223" i="38" l="1"/>
  <c r="C224" i="38" l="1"/>
  <c r="C225" i="38" l="1"/>
  <c r="C226" i="38" l="1"/>
  <c r="C227" i="38" l="1"/>
  <c r="C228" i="38" l="1"/>
  <c r="C229" i="38" l="1"/>
  <c r="C230" i="38" l="1"/>
  <c r="C231" i="38" l="1"/>
  <c r="C232" i="38" l="1"/>
  <c r="C233" i="38" l="1"/>
  <c r="C234" i="38" l="1"/>
  <c r="C235" i="38" l="1"/>
  <c r="C236" i="38" l="1"/>
  <c r="C237" i="38" l="1"/>
  <c r="C238" i="38" l="1"/>
  <c r="C239" i="38" l="1"/>
  <c r="C240" i="38" l="1"/>
  <c r="C241" i="38" l="1"/>
  <c r="C242" i="38" l="1"/>
  <c r="C243" i="38" l="1"/>
  <c r="C244" i="38" l="1"/>
  <c r="W35" i="36" l="1"/>
  <c r="W62" i="36" s="1"/>
  <c r="V72" i="3"/>
  <c r="T72" i="3"/>
  <c r="W72" i="3"/>
  <c r="U72" i="3"/>
  <c r="C245" i="38"/>
  <c r="W10" i="36" l="1"/>
  <c r="C246" i="38"/>
  <c r="W17" i="3" l="1"/>
  <c r="W28" i="3"/>
  <c r="W21" i="3"/>
  <c r="C247" i="38"/>
  <c r="X42" i="31" l="1"/>
  <c r="X14" i="10" s="1"/>
  <c r="C248" i="38"/>
  <c r="C249" i="38" l="1"/>
  <c r="C250" i="38" l="1"/>
  <c r="C251" i="38" l="1"/>
  <c r="C252" i="38" l="1"/>
  <c r="C253" i="38" l="1"/>
  <c r="C254" i="38" l="1"/>
  <c r="C255" i="38" l="1"/>
  <c r="C256" i="38" l="1"/>
  <c r="C257" i="38" l="1"/>
  <c r="C258" i="38" l="1"/>
  <c r="C259" i="38" l="1"/>
  <c r="C260" i="38" l="1"/>
  <c r="C261" i="38" l="1"/>
  <c r="K22" i="38" l="1"/>
  <c r="K24" i="38"/>
  <c r="K23" i="38"/>
  <c r="K25" i="38"/>
  <c r="K26" i="38"/>
  <c r="K27" i="38"/>
  <c r="K28" i="38"/>
  <c r="K29" i="38"/>
  <c r="K30" i="38"/>
  <c r="K31" i="38"/>
  <c r="K32" i="38"/>
  <c r="K33" i="38"/>
  <c r="K34" i="38"/>
  <c r="K35" i="38"/>
  <c r="K36" i="38"/>
  <c r="K37" i="38"/>
  <c r="K38" i="38"/>
  <c r="K39" i="38"/>
  <c r="K40" i="38"/>
  <c r="K41" i="38"/>
  <c r="K42" i="38"/>
  <c r="K43" i="38"/>
  <c r="K44" i="38"/>
  <c r="K45" i="38"/>
  <c r="K46" i="38"/>
  <c r="K47" i="38"/>
  <c r="K48" i="38"/>
  <c r="K49" i="38"/>
  <c r="K50" i="38"/>
  <c r="K51" i="38"/>
  <c r="K52" i="38"/>
  <c r="K53" i="38"/>
  <c r="K54" i="38"/>
  <c r="K55" i="38"/>
  <c r="K56" i="38"/>
  <c r="K57" i="38"/>
  <c r="K58" i="38"/>
  <c r="K60" i="38"/>
  <c r="K59" i="38"/>
  <c r="K61" i="38"/>
  <c r="K62" i="38"/>
  <c r="K64" i="38"/>
  <c r="K65" i="38"/>
  <c r="K63" i="38"/>
  <c r="K66" i="38"/>
  <c r="K68" i="38"/>
  <c r="K67" i="38"/>
  <c r="K69" i="38"/>
  <c r="K70" i="38"/>
  <c r="K71" i="38"/>
  <c r="K72" i="38"/>
  <c r="K73" i="38"/>
  <c r="K74" i="38"/>
  <c r="K75" i="38"/>
  <c r="K76" i="38"/>
  <c r="K77" i="38"/>
  <c r="K78" i="38"/>
  <c r="K79" i="38"/>
  <c r="K80" i="38"/>
  <c r="K81" i="38"/>
  <c r="K82" i="38"/>
  <c r="K83" i="38"/>
  <c r="K84" i="38"/>
  <c r="K86" i="38"/>
  <c r="K85" i="38"/>
  <c r="K88" i="38"/>
  <c r="K87" i="38"/>
  <c r="K89" i="38"/>
  <c r="K90" i="38"/>
  <c r="K91" i="38"/>
  <c r="K92" i="38"/>
  <c r="K93" i="38"/>
  <c r="K95" i="38"/>
  <c r="K94" i="38"/>
  <c r="K96" i="38"/>
  <c r="K97" i="38"/>
  <c r="K98" i="38"/>
  <c r="K99" i="38"/>
  <c r="K100" i="38"/>
  <c r="K101" i="38"/>
  <c r="K102" i="38"/>
  <c r="K103" i="38"/>
  <c r="K104" i="38"/>
  <c r="K105" i="38"/>
  <c r="K106" i="38"/>
  <c r="K107" i="38"/>
  <c r="K108" i="38"/>
  <c r="K109" i="38"/>
  <c r="K110" i="38"/>
  <c r="K111" i="38"/>
  <c r="K112" i="38"/>
  <c r="K113" i="38"/>
  <c r="K114" i="38"/>
  <c r="K115" i="38"/>
  <c r="K116" i="38"/>
  <c r="K117" i="38"/>
  <c r="K118" i="38"/>
  <c r="K119" i="38"/>
  <c r="K120" i="38"/>
  <c r="K121" i="38"/>
  <c r="K122" i="38"/>
  <c r="K123" i="38"/>
  <c r="K124" i="38"/>
  <c r="K125" i="38"/>
  <c r="K126" i="38"/>
  <c r="K127" i="38"/>
  <c r="K128" i="38"/>
  <c r="K129" i="38"/>
  <c r="K130" i="38"/>
  <c r="K131" i="38"/>
  <c r="K132" i="38"/>
  <c r="K133" i="38"/>
  <c r="K134" i="38"/>
  <c r="K135" i="38"/>
  <c r="K136" i="38"/>
  <c r="K137" i="38"/>
  <c r="K138" i="38"/>
  <c r="K139" i="38"/>
  <c r="K140" i="38"/>
  <c r="K141" i="38"/>
  <c r="K142" i="38"/>
  <c r="K143" i="38"/>
  <c r="K144" i="38"/>
  <c r="K145" i="38"/>
  <c r="K146" i="38"/>
  <c r="K147" i="38"/>
  <c r="K148" i="38"/>
  <c r="K149" i="38"/>
  <c r="K150" i="38"/>
  <c r="K151" i="38"/>
  <c r="K152" i="38"/>
  <c r="K153" i="38"/>
  <c r="K154" i="38"/>
  <c r="K155" i="38"/>
  <c r="K156" i="38"/>
  <c r="K157" i="38"/>
  <c r="K158" i="38"/>
  <c r="K159" i="38"/>
  <c r="K160" i="38"/>
  <c r="K161" i="38"/>
  <c r="K162" i="38"/>
  <c r="K163" i="38"/>
  <c r="K164" i="38"/>
  <c r="K165" i="38"/>
  <c r="K166" i="38"/>
  <c r="K167" i="38"/>
  <c r="K168" i="38"/>
  <c r="K169" i="38"/>
  <c r="K170" i="38"/>
  <c r="K171" i="38"/>
  <c r="K172" i="38"/>
  <c r="K174" i="38"/>
  <c r="K173" i="38"/>
  <c r="K175" i="38"/>
  <c r="K177" i="38"/>
  <c r="K176" i="38"/>
  <c r="K179" i="38"/>
  <c r="K178" i="38"/>
  <c r="K180" i="38"/>
  <c r="K181" i="38"/>
  <c r="K182" i="38"/>
  <c r="K183" i="38"/>
  <c r="K184" i="38"/>
  <c r="K185" i="38"/>
  <c r="K186" i="38"/>
  <c r="K187" i="38"/>
  <c r="K188" i="38"/>
  <c r="K189" i="38"/>
  <c r="K190" i="38"/>
  <c r="K191" i="38"/>
  <c r="K192" i="38"/>
  <c r="K193" i="38"/>
  <c r="K194" i="38"/>
  <c r="K195" i="38"/>
  <c r="K196" i="38"/>
  <c r="K197" i="38"/>
  <c r="K198" i="38"/>
  <c r="K199" i="38"/>
  <c r="K200" i="38"/>
  <c r="K201" i="38"/>
  <c r="K202" i="38"/>
  <c r="K203" i="38"/>
  <c r="K204" i="38"/>
  <c r="K205" i="38"/>
  <c r="K206" i="38"/>
  <c r="K207" i="38"/>
  <c r="K208" i="38"/>
  <c r="K209" i="38"/>
  <c r="K210" i="38"/>
  <c r="K211" i="38"/>
  <c r="K212" i="38"/>
  <c r="K213" i="38"/>
  <c r="K214" i="38"/>
  <c r="K216" i="38"/>
  <c r="K215" i="38"/>
  <c r="K217" i="38"/>
  <c r="K218" i="38"/>
  <c r="K219" i="38"/>
  <c r="K220" i="38"/>
  <c r="K221" i="38"/>
  <c r="K222" i="38"/>
  <c r="K223" i="38"/>
  <c r="K224" i="38"/>
  <c r="K225" i="38"/>
  <c r="K226" i="38"/>
  <c r="K227" i="38"/>
  <c r="K228" i="38"/>
  <c r="K229" i="38"/>
  <c r="K230" i="38"/>
  <c r="K231" i="38"/>
  <c r="K232" i="38"/>
  <c r="K233" i="38"/>
  <c r="K234" i="38"/>
  <c r="K235" i="38"/>
  <c r="K236" i="38"/>
  <c r="K237" i="38"/>
  <c r="K238" i="38"/>
  <c r="K239" i="38"/>
  <c r="K240" i="38"/>
  <c r="K241" i="38"/>
  <c r="K242" i="38"/>
  <c r="K243" i="38"/>
  <c r="K244" i="38"/>
  <c r="K245" i="38"/>
  <c r="K246" i="38"/>
  <c r="K247" i="38"/>
  <c r="K248" i="38"/>
  <c r="K249" i="38"/>
  <c r="K250" i="38"/>
  <c r="K251" i="38"/>
  <c r="K252" i="38"/>
  <c r="K253" i="38"/>
  <c r="K254" i="38"/>
  <c r="K255" i="38"/>
  <c r="K256" i="38"/>
  <c r="K257" i="38"/>
  <c r="K258" i="38"/>
  <c r="K260" i="38"/>
  <c r="K259" i="38"/>
  <c r="K261" i="38"/>
  <c r="L22" i="38"/>
  <c r="L23" i="38" l="1"/>
  <c r="L24" i="38" s="1"/>
  <c r="L25" i="38" s="1"/>
  <c r="L26" i="38" s="1"/>
  <c r="L27" i="38" s="1"/>
  <c r="L28" i="38" s="1"/>
  <c r="L29" i="38" s="1"/>
  <c r="L30" i="38" s="1"/>
  <c r="L31" i="38" s="1"/>
  <c r="L32" i="38" s="1"/>
  <c r="L33" i="38" s="1"/>
  <c r="L34" i="38" s="1"/>
  <c r="L35" i="38" s="1"/>
  <c r="L36" i="38" s="1"/>
  <c r="L37" i="38" s="1"/>
  <c r="L38" i="38" s="1"/>
  <c r="L39" i="38" s="1"/>
  <c r="L40" i="38" s="1"/>
  <c r="L41" i="38" s="1"/>
  <c r="L42" i="38" s="1"/>
  <c r="L43" i="38" s="1"/>
  <c r="L44" i="38" s="1"/>
  <c r="L45" i="38" s="1"/>
  <c r="L46" i="38" s="1"/>
  <c r="L47" i="38" s="1"/>
  <c r="L48" i="38" s="1"/>
  <c r="L49" i="38" s="1"/>
  <c r="L50" i="38" s="1"/>
  <c r="L51" i="38" s="1"/>
  <c r="L52" i="38" s="1"/>
  <c r="L53" i="38" s="1"/>
  <c r="L54" i="38" s="1"/>
  <c r="L55" i="38" s="1"/>
  <c r="L56" i="38" s="1"/>
  <c r="L57" i="38" s="1"/>
  <c r="L58" i="38" s="1"/>
  <c r="L59" i="38" s="1"/>
  <c r="L60" i="38" s="1"/>
  <c r="L61" i="38" s="1"/>
  <c r="L62" i="38" s="1"/>
  <c r="L63" i="38" s="1"/>
  <c r="L64" i="38" s="1"/>
  <c r="L65" i="38" s="1"/>
  <c r="L66" i="38" s="1"/>
  <c r="L67" i="38" s="1"/>
  <c r="L68" i="38" s="1"/>
  <c r="L69" i="38" s="1"/>
  <c r="L70" i="38" s="1"/>
  <c r="L71" i="38" s="1"/>
  <c r="L72" i="38" s="1"/>
  <c r="L73" i="38" s="1"/>
  <c r="L74" i="38" s="1"/>
  <c r="L75" i="38" s="1"/>
  <c r="L76" i="38" s="1"/>
  <c r="L77" i="38" s="1"/>
  <c r="L78" i="38" s="1"/>
  <c r="L79" i="38" s="1"/>
  <c r="L80" i="38" s="1"/>
  <c r="L81" i="38" s="1"/>
  <c r="L82" i="38" s="1"/>
  <c r="L83" i="38" s="1"/>
  <c r="L84" i="38" s="1"/>
  <c r="L85" i="38" s="1"/>
  <c r="L86" i="38" s="1"/>
  <c r="L87" i="38" s="1"/>
  <c r="L88" i="38" s="1"/>
  <c r="L89" i="38" s="1"/>
  <c r="L90" i="38" s="1"/>
  <c r="L91" i="38" s="1"/>
  <c r="L92" i="38" s="1"/>
  <c r="L93" i="38" s="1"/>
  <c r="L94" i="38" s="1"/>
  <c r="L95" i="38" s="1"/>
  <c r="L96" i="38" s="1"/>
  <c r="L97" i="38" s="1"/>
  <c r="L98" i="38" s="1"/>
  <c r="L99" i="38" s="1"/>
  <c r="L100" i="38" s="1"/>
  <c r="L101" i="38" s="1"/>
  <c r="L102" i="38" s="1"/>
  <c r="L103" i="38" s="1"/>
  <c r="L104" i="38" s="1"/>
  <c r="L105" i="38" s="1"/>
  <c r="L106" i="38" s="1"/>
  <c r="L107" i="38" s="1"/>
  <c r="L108" i="38" s="1"/>
  <c r="L109" i="38" s="1"/>
  <c r="L110" i="38" s="1"/>
  <c r="L111" i="38" s="1"/>
  <c r="L112" i="38" s="1"/>
  <c r="L113" i="38" s="1"/>
  <c r="L114" i="38" s="1"/>
  <c r="L115" i="38" s="1"/>
  <c r="L116" i="38" s="1"/>
  <c r="L117" i="38" s="1"/>
  <c r="L118" i="38" s="1"/>
  <c r="L119" i="38" s="1"/>
  <c r="L120" i="38" s="1"/>
  <c r="L121" i="38" s="1"/>
  <c r="L122" i="38" s="1"/>
  <c r="L123" i="38" s="1"/>
  <c r="L124" i="38" s="1"/>
  <c r="L125" i="38" s="1"/>
  <c r="L126" i="38" s="1"/>
  <c r="L127" i="38" s="1"/>
  <c r="L128" i="38" s="1"/>
  <c r="L129" i="38" s="1"/>
  <c r="L130" i="38" s="1"/>
  <c r="L131" i="38" s="1"/>
  <c r="L132" i="38" s="1"/>
  <c r="L133" i="38" s="1"/>
  <c r="L134" i="38" s="1"/>
  <c r="L135" i="38" s="1"/>
  <c r="L136" i="38" s="1"/>
  <c r="L137" i="38" s="1"/>
  <c r="L138" i="38" s="1"/>
  <c r="L139" i="38" s="1"/>
  <c r="L140" i="38" s="1"/>
  <c r="L141" i="38" s="1"/>
  <c r="L142" i="38" s="1"/>
  <c r="L143" i="38" s="1"/>
  <c r="L144" i="38" s="1"/>
  <c r="L145" i="38" s="1"/>
  <c r="L146" i="38" s="1"/>
  <c r="L147" i="38" s="1"/>
  <c r="L148" i="38" s="1"/>
  <c r="L149" i="38" s="1"/>
  <c r="L150" i="38" s="1"/>
  <c r="L151" i="38" s="1"/>
  <c r="L152" i="38" s="1"/>
  <c r="L153" i="38" s="1"/>
  <c r="L154" i="38" s="1"/>
  <c r="L155" i="38" s="1"/>
  <c r="L156" i="38" s="1"/>
  <c r="L157" i="38" s="1"/>
  <c r="L158" i="38" s="1"/>
  <c r="L159" i="38" s="1"/>
  <c r="L160" i="38" s="1"/>
  <c r="L161" i="38" s="1"/>
  <c r="L162" i="38" s="1"/>
  <c r="L163" i="38" s="1"/>
  <c r="L164" i="38" s="1"/>
  <c r="L165" i="38" s="1"/>
  <c r="L166" i="38" s="1"/>
  <c r="L167" i="38" s="1"/>
  <c r="L168" i="38" s="1"/>
  <c r="L169" i="38" s="1"/>
  <c r="L170" i="38" s="1"/>
  <c r="L171" i="38" s="1"/>
  <c r="L172" i="38" s="1"/>
  <c r="L173" i="38" s="1"/>
  <c r="L174" i="38" s="1"/>
  <c r="L175" i="38" s="1"/>
  <c r="L176" i="38" s="1"/>
  <c r="L177" i="38" s="1"/>
  <c r="L178" i="38" s="1"/>
  <c r="L179" i="38" s="1"/>
  <c r="L180" i="38" s="1"/>
  <c r="L181" i="38" s="1"/>
  <c r="L182" i="38" s="1"/>
  <c r="L183" i="38" s="1"/>
  <c r="L184" i="38" s="1"/>
  <c r="L185" i="38" s="1"/>
  <c r="L186" i="38" s="1"/>
  <c r="L187" i="38" s="1"/>
  <c r="L188" i="38" s="1"/>
  <c r="L189" i="38" s="1"/>
  <c r="L190" i="38" s="1"/>
  <c r="L191" i="38" s="1"/>
  <c r="L192" i="38" s="1"/>
  <c r="L193" i="38" s="1"/>
  <c r="L194" i="38" s="1"/>
  <c r="L195" i="38" s="1"/>
  <c r="L196" i="38" s="1"/>
  <c r="L197" i="38" s="1"/>
  <c r="L198" i="38" s="1"/>
  <c r="L199" i="38" s="1"/>
  <c r="L200" i="38" s="1"/>
  <c r="L201" i="38" s="1"/>
  <c r="L202" i="38" s="1"/>
  <c r="L203" i="38" s="1"/>
  <c r="L204" i="38" s="1"/>
  <c r="L205" i="38" s="1"/>
  <c r="L206" i="38" s="1"/>
  <c r="L207" i="38" s="1"/>
  <c r="L208" i="38" s="1"/>
  <c r="L209" i="38" s="1"/>
  <c r="L210" i="38" s="1"/>
  <c r="L211" i="38" s="1"/>
  <c r="L212" i="38" s="1"/>
  <c r="L213" i="38" s="1"/>
  <c r="L214" i="38" s="1"/>
  <c r="L215" i="38" s="1"/>
  <c r="L216" i="38" s="1"/>
  <c r="L217" i="38" s="1"/>
  <c r="L218" i="38" s="1"/>
  <c r="L219" i="38" s="1"/>
  <c r="L220" i="38" s="1"/>
  <c r="L221" i="38" s="1"/>
  <c r="L222" i="38" s="1"/>
  <c r="L223" i="38" s="1"/>
  <c r="L224" i="38" s="1"/>
  <c r="L225" i="38" s="1"/>
  <c r="L226" i="38" s="1"/>
  <c r="L227" i="38" s="1"/>
  <c r="L228" i="38" s="1"/>
  <c r="L229" i="38" s="1"/>
  <c r="L230" i="38" s="1"/>
  <c r="L231" i="38" s="1"/>
  <c r="L232" i="38" s="1"/>
  <c r="L233" i="38" s="1"/>
  <c r="L234" i="38" s="1"/>
  <c r="L235" i="38" s="1"/>
  <c r="L236" i="38" s="1"/>
  <c r="L237" i="38" s="1"/>
  <c r="L238" i="38" s="1"/>
  <c r="L239" i="38" s="1"/>
  <c r="L240" i="38" s="1"/>
  <c r="L241" i="38" s="1"/>
  <c r="L242" i="38" s="1"/>
  <c r="L243" i="38" s="1"/>
  <c r="L244" i="38" s="1"/>
  <c r="L245" i="38" s="1"/>
  <c r="L246" i="38" s="1"/>
  <c r="L247" i="38" s="1"/>
  <c r="L248" i="38" s="1"/>
  <c r="L249" i="38" s="1"/>
  <c r="L250" i="38" s="1"/>
  <c r="L251" i="38" s="1"/>
  <c r="L252" i="38" s="1"/>
  <c r="L253" i="38" s="1"/>
  <c r="L254" i="38" s="1"/>
  <c r="L255" i="38" s="1"/>
  <c r="L256" i="38" s="1"/>
  <c r="L257" i="38" s="1"/>
  <c r="L258" i="38" s="1"/>
  <c r="L259" i="38" s="1"/>
  <c r="L260" i="38" s="1"/>
  <c r="L261" i="38" s="1"/>
  <c r="L21" i="38" s="1"/>
  <c r="E18" i="2"/>
  <c r="E25" i="2"/>
  <c r="F25" i="2"/>
  <c r="F11" i="2"/>
  <c r="F18" i="2"/>
  <c r="F35" i="2"/>
  <c r="F26" i="30" s="1"/>
  <c r="H35" i="2"/>
  <c r="H26" i="30" s="1"/>
  <c r="K35" i="2"/>
  <c r="K26" i="30" s="1"/>
  <c r="W35" i="2"/>
  <c r="W26" i="30" s="1"/>
  <c r="Q35" i="2"/>
  <c r="Q26" i="30" s="1"/>
  <c r="O35" i="2"/>
  <c r="O26" i="30" s="1"/>
  <c r="M35" i="2"/>
  <c r="M26" i="30" s="1"/>
  <c r="I35" i="2"/>
  <c r="I26" i="30" s="1"/>
  <c r="E35" i="2"/>
  <c r="E26" i="30" s="1"/>
  <c r="U35" i="2"/>
  <c r="U26" i="30" s="1"/>
  <c r="X35" i="2"/>
  <c r="X26" i="30" s="1"/>
  <c r="S35" i="2"/>
  <c r="S26" i="30" s="1"/>
  <c r="R35" i="2"/>
  <c r="R26" i="30" s="1"/>
  <c r="N35" i="2"/>
  <c r="N26" i="30" s="1"/>
  <c r="J35" i="2"/>
  <c r="J26" i="30" s="1"/>
  <c r="T35" i="2"/>
  <c r="T26" i="30" s="1"/>
  <c r="G35" i="2"/>
  <c r="G26" i="30" s="1"/>
  <c r="V35" i="2"/>
  <c r="V26" i="30" s="1"/>
  <c r="P35" i="2"/>
  <c r="P26" i="30" s="1"/>
  <c r="L35" i="2"/>
  <c r="L26" i="30" s="1"/>
  <c r="P27" i="30" l="1"/>
  <c r="P28" i="30"/>
  <c r="P29" i="30"/>
  <c r="M28" i="30"/>
  <c r="M27" i="30"/>
  <c r="M29" i="30"/>
  <c r="U28" i="30"/>
  <c r="U27" i="30"/>
  <c r="U29" i="30"/>
  <c r="H27" i="30"/>
  <c r="H28" i="30"/>
  <c r="H29" i="30"/>
  <c r="X27" i="30"/>
  <c r="X28" i="30"/>
  <c r="X29" i="30"/>
  <c r="K29" i="30"/>
  <c r="K27" i="30"/>
  <c r="K28" i="30"/>
  <c r="V29" i="30"/>
  <c r="V28" i="30"/>
  <c r="V27" i="30"/>
  <c r="N29" i="30"/>
  <c r="N28" i="30"/>
  <c r="N27" i="30"/>
  <c r="O27" i="30"/>
  <c r="O29" i="30"/>
  <c r="O28" i="30"/>
  <c r="G27" i="30"/>
  <c r="G28" i="30"/>
  <c r="G29" i="30"/>
  <c r="R29" i="30"/>
  <c r="R28" i="30"/>
  <c r="R27" i="30"/>
  <c r="E28" i="30"/>
  <c r="E27" i="30"/>
  <c r="E29" i="30"/>
  <c r="Q28" i="30"/>
  <c r="Q29" i="30"/>
  <c r="Q27" i="30"/>
  <c r="F29" i="30"/>
  <c r="F27" i="30"/>
  <c r="F28" i="30"/>
  <c r="J29" i="30"/>
  <c r="J28" i="30"/>
  <c r="J27" i="30"/>
  <c r="L27" i="30"/>
  <c r="L28" i="30"/>
  <c r="L29" i="30"/>
  <c r="T27" i="30"/>
  <c r="T28" i="30"/>
  <c r="T29" i="30"/>
  <c r="S29" i="30"/>
  <c r="S27" i="30"/>
  <c r="S28" i="30"/>
  <c r="I28" i="30"/>
  <c r="I29" i="30"/>
  <c r="I27" i="30"/>
  <c r="W27" i="30"/>
  <c r="W29" i="30"/>
  <c r="W28" i="30"/>
  <c r="X11" i="2"/>
  <c r="T11" i="2"/>
  <c r="P11" i="2"/>
  <c r="L11" i="2"/>
  <c r="H11" i="2"/>
  <c r="U18" i="2"/>
  <c r="Q18" i="2"/>
  <c r="M18" i="2"/>
  <c r="I18" i="2"/>
  <c r="V25" i="2"/>
  <c r="R25" i="2"/>
  <c r="N25" i="2"/>
  <c r="J25" i="2"/>
  <c r="W11" i="2"/>
  <c r="S11" i="2"/>
  <c r="O11" i="2"/>
  <c r="K11" i="2"/>
  <c r="G11" i="2"/>
  <c r="X18" i="2"/>
  <c r="T18" i="2"/>
  <c r="P18" i="2"/>
  <c r="L18" i="2"/>
  <c r="H18" i="2"/>
  <c r="U25" i="2"/>
  <c r="Q25" i="2"/>
  <c r="M25" i="2"/>
  <c r="I25" i="2"/>
  <c r="V11" i="2"/>
  <c r="R11" i="2"/>
  <c r="N11" i="2"/>
  <c r="J11" i="2"/>
  <c r="W18" i="2"/>
  <c r="S18" i="2"/>
  <c r="O18" i="2"/>
  <c r="K18" i="2"/>
  <c r="G18" i="2"/>
  <c r="X25" i="2"/>
  <c r="T25" i="2"/>
  <c r="P25" i="2"/>
  <c r="L25" i="2"/>
  <c r="H25" i="2"/>
  <c r="U11" i="2"/>
  <c r="Q11" i="2"/>
  <c r="M11" i="2"/>
  <c r="I11" i="2"/>
  <c r="V18" i="2"/>
  <c r="R18" i="2"/>
  <c r="N18" i="2"/>
  <c r="J18" i="2"/>
  <c r="W25" i="2"/>
  <c r="S25" i="2"/>
  <c r="O25" i="2"/>
  <c r="K25" i="2"/>
  <c r="G25" i="2"/>
  <c r="V34" i="6"/>
  <c r="K34" i="6"/>
  <c r="F34" i="6"/>
  <c r="G34" i="6"/>
  <c r="L34" i="6"/>
  <c r="P34" i="6"/>
  <c r="Y36" i="6"/>
  <c r="Q34" i="6"/>
  <c r="S34" i="6"/>
  <c r="H34" i="6"/>
  <c r="J34" i="6"/>
  <c r="T34" i="6"/>
  <c r="W34" i="6"/>
  <c r="R34" i="6"/>
  <c r="O34" i="6"/>
  <c r="X34" i="6"/>
  <c r="E34" i="6"/>
  <c r="M34" i="6"/>
  <c r="I34" i="6"/>
  <c r="U34" i="6"/>
  <c r="N34" i="6"/>
  <c r="F21" i="38"/>
  <c r="E11" i="2" l="1"/>
  <c r="K21" i="38"/>
  <c r="T62" i="3" l="1"/>
  <c r="T99" i="3" s="1"/>
  <c r="F62" i="3"/>
  <c r="W62" i="3"/>
  <c r="W99" i="3" s="1"/>
  <c r="V62" i="3"/>
  <c r="V99" i="3" s="1"/>
  <c r="W58" i="3"/>
  <c r="X39" i="31" s="1"/>
  <c r="Y35" i="2"/>
  <c r="X41" i="31" l="1"/>
  <c r="X40" i="31" s="1"/>
  <c r="X24" i="10"/>
  <c r="U62" i="3"/>
  <c r="U99" i="3" s="1"/>
  <c r="D62" i="3"/>
  <c r="X13" i="10" l="1"/>
  <c r="X23" i="10"/>
  <c r="X19" i="36"/>
  <c r="E18" i="36" l="1"/>
  <c r="E94" i="30" l="1"/>
  <c r="E80" i="30"/>
  <c r="C132" i="34"/>
  <c r="C107" i="34"/>
  <c r="C82" i="34"/>
  <c r="C57" i="34"/>
  <c r="C32" i="34"/>
  <c r="F7" i="34"/>
  <c r="C132" i="33"/>
  <c r="C107" i="33"/>
  <c r="C82" i="33"/>
  <c r="C57" i="33"/>
  <c r="F7" i="33"/>
  <c r="C32" i="33"/>
  <c r="E12" i="34"/>
  <c r="C12" i="33"/>
  <c r="C11" i="33"/>
  <c r="D33" i="20" s="1"/>
  <c r="C10" i="33"/>
  <c r="C9" i="33"/>
  <c r="C8" i="33"/>
  <c r="X12" i="33"/>
  <c r="W12" i="33"/>
  <c r="V12" i="33"/>
  <c r="U12" i="33"/>
  <c r="T12" i="33"/>
  <c r="S12" i="33"/>
  <c r="R12" i="33"/>
  <c r="Q12" i="33"/>
  <c r="P12" i="33"/>
  <c r="O12" i="33"/>
  <c r="N12" i="33"/>
  <c r="M12" i="33"/>
  <c r="L12" i="33"/>
  <c r="K12" i="33"/>
  <c r="J12" i="33"/>
  <c r="I12" i="33"/>
  <c r="H12" i="33"/>
  <c r="G12" i="33"/>
  <c r="X11" i="33"/>
  <c r="W11" i="33"/>
  <c r="V11" i="33"/>
  <c r="U11" i="33"/>
  <c r="T11" i="33"/>
  <c r="S11" i="33"/>
  <c r="R11" i="33"/>
  <c r="Q11" i="33"/>
  <c r="P11" i="33"/>
  <c r="O11" i="33"/>
  <c r="N11" i="33"/>
  <c r="M11" i="33"/>
  <c r="L11" i="33"/>
  <c r="K11" i="33"/>
  <c r="J11" i="33"/>
  <c r="I11" i="33"/>
  <c r="H11" i="33"/>
  <c r="G11" i="33"/>
  <c r="X10" i="33"/>
  <c r="W10" i="33"/>
  <c r="V10" i="33"/>
  <c r="U10" i="33"/>
  <c r="T10" i="33"/>
  <c r="S10" i="33"/>
  <c r="R10" i="33"/>
  <c r="Q10" i="33"/>
  <c r="P10" i="33"/>
  <c r="O10" i="33"/>
  <c r="N10" i="33"/>
  <c r="M10" i="33"/>
  <c r="L10" i="33"/>
  <c r="K10" i="33"/>
  <c r="J10" i="33"/>
  <c r="I10" i="33"/>
  <c r="H10" i="33"/>
  <c r="G10" i="33"/>
  <c r="X9" i="33"/>
  <c r="W9" i="33"/>
  <c r="V9" i="33"/>
  <c r="U9" i="33"/>
  <c r="T9" i="33"/>
  <c r="S9" i="33"/>
  <c r="R9" i="33"/>
  <c r="Q9" i="33"/>
  <c r="P9" i="33"/>
  <c r="O9" i="33"/>
  <c r="N9" i="33"/>
  <c r="M9" i="33"/>
  <c r="L9" i="33"/>
  <c r="K9" i="33"/>
  <c r="J9" i="33"/>
  <c r="H9" i="33"/>
  <c r="G9" i="33"/>
  <c r="X8" i="33"/>
  <c r="W8" i="33"/>
  <c r="V8" i="33"/>
  <c r="T8" i="33"/>
  <c r="S8" i="33"/>
  <c r="R8" i="33"/>
  <c r="P8" i="33"/>
  <c r="O8" i="33"/>
  <c r="N8" i="33"/>
  <c r="L8" i="33"/>
  <c r="K8" i="33"/>
  <c r="J8" i="33"/>
  <c r="H8" i="33"/>
  <c r="G8" i="33"/>
  <c r="E11" i="34"/>
  <c r="E9" i="34"/>
  <c r="B11" i="33"/>
  <c r="B21" i="33" s="1"/>
  <c r="B10" i="33"/>
  <c r="B10" i="34" s="1"/>
  <c r="B8" i="33"/>
  <c r="E130" i="34"/>
  <c r="E105" i="34"/>
  <c r="E80" i="34"/>
  <c r="E55" i="34"/>
  <c r="Z32" i="34"/>
  <c r="E30" i="34"/>
  <c r="X27" i="34"/>
  <c r="W27" i="34"/>
  <c r="V27" i="34"/>
  <c r="U27" i="34"/>
  <c r="T27" i="34"/>
  <c r="S27" i="34"/>
  <c r="R27" i="34"/>
  <c r="Q27" i="34"/>
  <c r="P27" i="34"/>
  <c r="O27" i="34"/>
  <c r="N27" i="34"/>
  <c r="M27" i="34"/>
  <c r="L27" i="34"/>
  <c r="K27" i="34"/>
  <c r="J27" i="34"/>
  <c r="I27" i="34"/>
  <c r="H27" i="34"/>
  <c r="G27" i="34"/>
  <c r="F27" i="34"/>
  <c r="B17" i="34"/>
  <c r="E130" i="33"/>
  <c r="E105" i="33"/>
  <c r="E80" i="33"/>
  <c r="E55" i="33"/>
  <c r="E30" i="33"/>
  <c r="E62" i="30"/>
  <c r="E48" i="30"/>
  <c r="C83" i="33" l="1"/>
  <c r="C33" i="33"/>
  <c r="C108" i="33"/>
  <c r="C133" i="33"/>
  <c r="C58" i="33"/>
  <c r="C33" i="34"/>
  <c r="C133" i="34"/>
  <c r="C58" i="34"/>
  <c r="C83" i="34"/>
  <c r="C108" i="34"/>
  <c r="I71" i="32"/>
  <c r="I8" i="33"/>
  <c r="M71" i="32"/>
  <c r="M8" i="33"/>
  <c r="Q71" i="32"/>
  <c r="Q8" i="33"/>
  <c r="U71" i="32"/>
  <c r="U8" i="33"/>
  <c r="J71" i="32"/>
  <c r="N71" i="32"/>
  <c r="R71" i="32"/>
  <c r="V71" i="32"/>
  <c r="G71" i="32"/>
  <c r="K71" i="32"/>
  <c r="O71" i="32"/>
  <c r="S71" i="32"/>
  <c r="W71" i="32"/>
  <c r="H71" i="32"/>
  <c r="L71" i="32"/>
  <c r="P71" i="32"/>
  <c r="T71" i="32"/>
  <c r="X71" i="32"/>
  <c r="G7" i="34"/>
  <c r="H7" i="34" s="1"/>
  <c r="E8" i="34"/>
  <c r="C10" i="34"/>
  <c r="C80" i="34" s="1"/>
  <c r="B82" i="34" s="1"/>
  <c r="D32" i="20"/>
  <c r="C11" i="34"/>
  <c r="C105" i="34" s="1"/>
  <c r="B107" i="34" s="1"/>
  <c r="C8" i="34"/>
  <c r="C30" i="34" s="1"/>
  <c r="B32" i="34" s="1"/>
  <c r="D30" i="20"/>
  <c r="C22" i="33"/>
  <c r="D34" i="20"/>
  <c r="C9" i="34"/>
  <c r="C55" i="34" s="1"/>
  <c r="B57" i="34" s="1"/>
  <c r="D31" i="20"/>
  <c r="E10" i="34"/>
  <c r="F130" i="34"/>
  <c r="F80" i="34"/>
  <c r="F55" i="34"/>
  <c r="F105" i="34"/>
  <c r="F30" i="34"/>
  <c r="G55" i="34"/>
  <c r="F30" i="33"/>
  <c r="F105" i="33"/>
  <c r="F80" i="33"/>
  <c r="G7" i="33"/>
  <c r="F130" i="33"/>
  <c r="F55" i="33"/>
  <c r="Y68" i="32"/>
  <c r="Y66" i="32"/>
  <c r="Y67" i="32"/>
  <c r="Y65" i="32"/>
  <c r="B9" i="33"/>
  <c r="B9" i="34" s="1"/>
  <c r="B55" i="34" s="1"/>
  <c r="B30" i="34"/>
  <c r="B8" i="34"/>
  <c r="B18" i="34" s="1"/>
  <c r="B80" i="34"/>
  <c r="B20" i="34"/>
  <c r="B12" i="34"/>
  <c r="B130" i="33"/>
  <c r="C152" i="33" s="1"/>
  <c r="C18" i="33"/>
  <c r="C20" i="33"/>
  <c r="C105" i="33"/>
  <c r="B107" i="33" s="1"/>
  <c r="C12" i="34"/>
  <c r="C130" i="33"/>
  <c r="B132" i="33" s="1"/>
  <c r="C55" i="33"/>
  <c r="B57" i="33" s="1"/>
  <c r="B11" i="34"/>
  <c r="B105" i="33"/>
  <c r="C127" i="33" s="1"/>
  <c r="C19" i="33"/>
  <c r="C21" i="33"/>
  <c r="B30" i="33"/>
  <c r="C52" i="33" s="1"/>
  <c r="B80" i="33"/>
  <c r="C102" i="33" s="1"/>
  <c r="B18" i="33"/>
  <c r="B20" i="33"/>
  <c r="B22" i="33"/>
  <c r="C30" i="33"/>
  <c r="B32" i="33" s="1"/>
  <c r="C80" i="33"/>
  <c r="B82" i="33" s="1"/>
  <c r="B133" i="33" l="1"/>
  <c r="B33" i="33"/>
  <c r="C134" i="33"/>
  <c r="B134" i="33"/>
  <c r="C34" i="33"/>
  <c r="B34" i="33"/>
  <c r="B58" i="33"/>
  <c r="B108" i="33"/>
  <c r="B83" i="33"/>
  <c r="C59" i="33"/>
  <c r="B59" i="33"/>
  <c r="C109" i="33"/>
  <c r="B109" i="33"/>
  <c r="C84" i="33"/>
  <c r="B84" i="33"/>
  <c r="B108" i="34"/>
  <c r="B83" i="34"/>
  <c r="C84" i="34"/>
  <c r="B84" i="34"/>
  <c r="C134" i="34"/>
  <c r="B58" i="34"/>
  <c r="B33" i="34"/>
  <c r="C109" i="34"/>
  <c r="B109" i="34"/>
  <c r="C59" i="34"/>
  <c r="B59" i="34"/>
  <c r="C34" i="34"/>
  <c r="B34" i="34"/>
  <c r="C19" i="34"/>
  <c r="C20" i="34"/>
  <c r="G30" i="34"/>
  <c r="G105" i="34"/>
  <c r="G80" i="34"/>
  <c r="G130" i="34"/>
  <c r="C21" i="34"/>
  <c r="G55" i="33"/>
  <c r="C18" i="34"/>
  <c r="F11" i="33"/>
  <c r="F11" i="34" s="1"/>
  <c r="B19" i="34"/>
  <c r="B19" i="33"/>
  <c r="B55" i="33"/>
  <c r="C77" i="33" s="1"/>
  <c r="H55" i="34"/>
  <c r="H30" i="34"/>
  <c r="H130" i="34"/>
  <c r="I7" i="34"/>
  <c r="H80" i="34"/>
  <c r="H105" i="34"/>
  <c r="H7" i="33"/>
  <c r="H80" i="33" s="1"/>
  <c r="G105" i="33"/>
  <c r="G130" i="33"/>
  <c r="G80" i="33"/>
  <c r="G30" i="33"/>
  <c r="G9" i="34"/>
  <c r="C130" i="34"/>
  <c r="B134" i="34" s="1"/>
  <c r="C22" i="34"/>
  <c r="B130" i="34"/>
  <c r="B22" i="34"/>
  <c r="B105" i="34"/>
  <c r="B21" i="34"/>
  <c r="C110" i="33" l="1"/>
  <c r="B110" i="33"/>
  <c r="C135" i="33"/>
  <c r="B135" i="33"/>
  <c r="C85" i="33"/>
  <c r="B85" i="33"/>
  <c r="C60" i="33"/>
  <c r="B60" i="33"/>
  <c r="C35" i="33"/>
  <c r="B35" i="33"/>
  <c r="C35" i="34"/>
  <c r="B35" i="34"/>
  <c r="C110" i="34"/>
  <c r="B110" i="34"/>
  <c r="C135" i="34"/>
  <c r="B135" i="34"/>
  <c r="B132" i="34"/>
  <c r="B133" i="34"/>
  <c r="C60" i="34"/>
  <c r="B60" i="34"/>
  <c r="C85" i="34"/>
  <c r="B85" i="34"/>
  <c r="F10" i="33"/>
  <c r="F10" i="34" s="1"/>
  <c r="F9" i="33"/>
  <c r="F9" i="34" s="1"/>
  <c r="F8" i="33"/>
  <c r="F8" i="34" s="1"/>
  <c r="I7" i="33"/>
  <c r="I130" i="33" s="1"/>
  <c r="H30" i="33"/>
  <c r="H55" i="33"/>
  <c r="H105" i="33"/>
  <c r="R29" i="20"/>
  <c r="J29" i="20"/>
  <c r="G29" i="20"/>
  <c r="H29" i="20"/>
  <c r="X29" i="20"/>
  <c r="S29" i="20"/>
  <c r="M29" i="20"/>
  <c r="O29" i="20"/>
  <c r="L29" i="20"/>
  <c r="Q29" i="20"/>
  <c r="N29" i="20"/>
  <c r="W29" i="20"/>
  <c r="P29" i="20"/>
  <c r="U29" i="20"/>
  <c r="V29" i="20"/>
  <c r="T29" i="20"/>
  <c r="K29" i="20"/>
  <c r="I29" i="20"/>
  <c r="J7" i="34"/>
  <c r="I80" i="34"/>
  <c r="I55" i="34"/>
  <c r="I105" i="34"/>
  <c r="I130" i="34"/>
  <c r="I30" i="34"/>
  <c r="H130" i="33"/>
  <c r="I80" i="33"/>
  <c r="H9" i="34"/>
  <c r="G10" i="34"/>
  <c r="I8" i="34"/>
  <c r="G8" i="34"/>
  <c r="G12" i="34"/>
  <c r="I12" i="34"/>
  <c r="G11" i="34"/>
  <c r="I11" i="34"/>
  <c r="J8" i="34"/>
  <c r="H8" i="34"/>
  <c r="I55" i="33" l="1"/>
  <c r="I105" i="33"/>
  <c r="I30" i="33"/>
  <c r="J7" i="33"/>
  <c r="C61" i="33"/>
  <c r="B61" i="33"/>
  <c r="C136" i="33"/>
  <c r="B136" i="33"/>
  <c r="C36" i="33"/>
  <c r="B36" i="33"/>
  <c r="C86" i="33"/>
  <c r="B86" i="33"/>
  <c r="C111" i="33"/>
  <c r="B111" i="33"/>
  <c r="C86" i="34"/>
  <c r="B86" i="34"/>
  <c r="C111" i="34"/>
  <c r="B111" i="34"/>
  <c r="C61" i="34"/>
  <c r="B61" i="34"/>
  <c r="C136" i="34"/>
  <c r="B136" i="34"/>
  <c r="C36" i="34"/>
  <c r="B36" i="34"/>
  <c r="V37" i="20"/>
  <c r="N37" i="20"/>
  <c r="M37" i="20"/>
  <c r="G37" i="20"/>
  <c r="I37" i="20"/>
  <c r="U37" i="20"/>
  <c r="Q37" i="20"/>
  <c r="S37" i="20"/>
  <c r="J37" i="20"/>
  <c r="K37" i="20"/>
  <c r="P37" i="20"/>
  <c r="L37" i="20"/>
  <c r="X37" i="20"/>
  <c r="R37" i="20"/>
  <c r="T37" i="20"/>
  <c r="W37" i="20"/>
  <c r="O37" i="20"/>
  <c r="H37" i="20"/>
  <c r="J105" i="34"/>
  <c r="J80" i="34"/>
  <c r="J130" i="34"/>
  <c r="J55" i="34"/>
  <c r="J30" i="34"/>
  <c r="K7" i="34"/>
  <c r="J130" i="33"/>
  <c r="J80" i="33"/>
  <c r="J30" i="33"/>
  <c r="K7" i="33"/>
  <c r="J105" i="33"/>
  <c r="J55" i="33"/>
  <c r="K8" i="34"/>
  <c r="L8" i="34"/>
  <c r="H10" i="34"/>
  <c r="H12" i="34"/>
  <c r="H11" i="34"/>
  <c r="C112" i="33" l="1"/>
  <c r="B112" i="33"/>
  <c r="C37" i="33"/>
  <c r="B37" i="33"/>
  <c r="C62" i="33"/>
  <c r="B62" i="33"/>
  <c r="C87" i="33"/>
  <c r="B87" i="33"/>
  <c r="C137" i="33"/>
  <c r="B137" i="33"/>
  <c r="C137" i="34"/>
  <c r="B137" i="34"/>
  <c r="C112" i="34"/>
  <c r="B112" i="34"/>
  <c r="C37" i="34"/>
  <c r="B37" i="34"/>
  <c r="C62" i="34"/>
  <c r="B62" i="34"/>
  <c r="C87" i="34"/>
  <c r="B87" i="34"/>
  <c r="K130" i="34"/>
  <c r="K105" i="34"/>
  <c r="K55" i="34"/>
  <c r="K30" i="34"/>
  <c r="L7" i="34"/>
  <c r="K80" i="34"/>
  <c r="K30" i="33"/>
  <c r="K105" i="33"/>
  <c r="K55" i="33"/>
  <c r="K80" i="33"/>
  <c r="L7" i="33"/>
  <c r="K130" i="33"/>
  <c r="I9" i="34"/>
  <c r="J9" i="34"/>
  <c r="J11" i="34"/>
  <c r="J12" i="34"/>
  <c r="M8" i="34"/>
  <c r="N8" i="34"/>
  <c r="I10" i="34"/>
  <c r="C88" i="33" l="1"/>
  <c r="B88" i="33"/>
  <c r="C38" i="33"/>
  <c r="B38" i="33"/>
  <c r="C138" i="33"/>
  <c r="B138" i="33"/>
  <c r="C63" i="33"/>
  <c r="B63" i="33"/>
  <c r="C113" i="33"/>
  <c r="B113" i="33"/>
  <c r="C63" i="34"/>
  <c r="B63" i="34"/>
  <c r="C113" i="34"/>
  <c r="B113" i="34"/>
  <c r="C88" i="34"/>
  <c r="B88" i="34"/>
  <c r="C38" i="34"/>
  <c r="B38" i="34"/>
  <c r="C138" i="34"/>
  <c r="B138" i="34"/>
  <c r="L55" i="34"/>
  <c r="L30" i="34"/>
  <c r="M7" i="34"/>
  <c r="L80" i="34"/>
  <c r="L105" i="34"/>
  <c r="L130" i="34"/>
  <c r="L105" i="33"/>
  <c r="L55" i="33"/>
  <c r="M7" i="33"/>
  <c r="L130" i="33"/>
  <c r="L80" i="33"/>
  <c r="L30" i="33"/>
  <c r="K9" i="34"/>
  <c r="O8" i="34"/>
  <c r="K11" i="34"/>
  <c r="J10" i="34"/>
  <c r="K12" i="34"/>
  <c r="C89" i="33" l="1"/>
  <c r="B89" i="33"/>
  <c r="C114" i="33"/>
  <c r="B114" i="33"/>
  <c r="C139" i="33"/>
  <c r="B139" i="33"/>
  <c r="C64" i="33"/>
  <c r="B64" i="33"/>
  <c r="C39" i="33"/>
  <c r="B39" i="33"/>
  <c r="C39" i="34"/>
  <c r="B39" i="34"/>
  <c r="C114" i="34"/>
  <c r="B114" i="34"/>
  <c r="C139" i="34"/>
  <c r="B139" i="34"/>
  <c r="C89" i="34"/>
  <c r="B89" i="34"/>
  <c r="C64" i="34"/>
  <c r="B64" i="34"/>
  <c r="N7" i="34"/>
  <c r="M80" i="34"/>
  <c r="M105" i="34"/>
  <c r="M30" i="34"/>
  <c r="M130" i="34"/>
  <c r="M55" i="34"/>
  <c r="N7" i="33"/>
  <c r="M105" i="33"/>
  <c r="M130" i="33"/>
  <c r="M80" i="33"/>
  <c r="M30" i="33"/>
  <c r="M55" i="33"/>
  <c r="L9" i="34"/>
  <c r="L11" i="34"/>
  <c r="K10" i="34"/>
  <c r="P8" i="34"/>
  <c r="L12" i="34"/>
  <c r="C65" i="33" l="1"/>
  <c r="B65" i="33"/>
  <c r="C115" i="33"/>
  <c r="B115" i="33"/>
  <c r="C40" i="33"/>
  <c r="B40" i="33"/>
  <c r="C140" i="33"/>
  <c r="B140" i="33"/>
  <c r="C90" i="33"/>
  <c r="B90" i="33"/>
  <c r="C90" i="34"/>
  <c r="B90" i="34"/>
  <c r="C115" i="34"/>
  <c r="B115" i="34"/>
  <c r="C65" i="34"/>
  <c r="B65" i="34"/>
  <c r="C140" i="34"/>
  <c r="B140" i="34"/>
  <c r="C40" i="34"/>
  <c r="B40" i="34"/>
  <c r="N105" i="34"/>
  <c r="O7" i="34"/>
  <c r="N130" i="34"/>
  <c r="N30" i="34"/>
  <c r="N80" i="34"/>
  <c r="N55" i="34"/>
  <c r="N130" i="33"/>
  <c r="N80" i="33"/>
  <c r="N30" i="33"/>
  <c r="N105" i="33"/>
  <c r="N55" i="33"/>
  <c r="O7" i="33"/>
  <c r="M9" i="34"/>
  <c r="Q8" i="34"/>
  <c r="L10" i="34"/>
  <c r="M12" i="34"/>
  <c r="M11" i="34"/>
  <c r="C141" i="33" l="1"/>
  <c r="B141" i="33"/>
  <c r="C116" i="33"/>
  <c r="B116" i="33"/>
  <c r="C91" i="33"/>
  <c r="B91" i="33"/>
  <c r="C41" i="33"/>
  <c r="B41" i="33"/>
  <c r="C66" i="33"/>
  <c r="B66" i="33"/>
  <c r="C141" i="34"/>
  <c r="B141" i="34"/>
  <c r="C116" i="34"/>
  <c r="B116" i="34"/>
  <c r="C41" i="34"/>
  <c r="B41" i="34"/>
  <c r="C66" i="34"/>
  <c r="B66" i="34"/>
  <c r="C91" i="34"/>
  <c r="B91" i="34"/>
  <c r="O130" i="34"/>
  <c r="O55" i="34"/>
  <c r="O30" i="34"/>
  <c r="P7" i="34"/>
  <c r="O80" i="34"/>
  <c r="O105" i="34"/>
  <c r="O130" i="33"/>
  <c r="O105" i="33"/>
  <c r="O55" i="33"/>
  <c r="O30" i="33"/>
  <c r="P7" i="33"/>
  <c r="O80" i="33"/>
  <c r="N9" i="34"/>
  <c r="O11" i="34"/>
  <c r="M10" i="34"/>
  <c r="R8" i="34"/>
  <c r="N12" i="34"/>
  <c r="N11" i="34"/>
  <c r="C42" i="33" l="1"/>
  <c r="B42" i="33"/>
  <c r="C117" i="33"/>
  <c r="B117" i="33"/>
  <c r="C67" i="33"/>
  <c r="B67" i="33"/>
  <c r="C92" i="33"/>
  <c r="B92" i="33"/>
  <c r="C142" i="33"/>
  <c r="B142" i="33"/>
  <c r="C67" i="34"/>
  <c r="B67" i="34"/>
  <c r="C117" i="34"/>
  <c r="B117" i="34"/>
  <c r="C92" i="34"/>
  <c r="B92" i="34"/>
  <c r="C42" i="34"/>
  <c r="B42" i="34"/>
  <c r="C142" i="34"/>
  <c r="B142" i="34"/>
  <c r="P55" i="34"/>
  <c r="P30" i="34"/>
  <c r="Q7" i="34"/>
  <c r="P80" i="34"/>
  <c r="P130" i="34"/>
  <c r="P105" i="34"/>
  <c r="P105" i="33"/>
  <c r="P55" i="33"/>
  <c r="Q7" i="33"/>
  <c r="P130" i="33"/>
  <c r="P80" i="33"/>
  <c r="P30" i="33"/>
  <c r="O9" i="34"/>
  <c r="S8" i="34"/>
  <c r="N10" i="34"/>
  <c r="O12" i="34"/>
  <c r="P11" i="34"/>
  <c r="C93" i="33" l="1"/>
  <c r="B93" i="33"/>
  <c r="C118" i="33"/>
  <c r="B118" i="33"/>
  <c r="C143" i="33"/>
  <c r="B143" i="33"/>
  <c r="C68" i="33"/>
  <c r="B68" i="33"/>
  <c r="C43" i="33"/>
  <c r="B43" i="33"/>
  <c r="C43" i="34"/>
  <c r="B43" i="34"/>
  <c r="C118" i="34"/>
  <c r="B118" i="34"/>
  <c r="C143" i="34"/>
  <c r="B143" i="34"/>
  <c r="C93" i="34"/>
  <c r="B93" i="34"/>
  <c r="C68" i="34"/>
  <c r="B68" i="34"/>
  <c r="R7" i="34"/>
  <c r="Q80" i="34"/>
  <c r="Q30" i="34"/>
  <c r="Q105" i="34"/>
  <c r="Q55" i="34"/>
  <c r="Q130" i="34"/>
  <c r="R7" i="33"/>
  <c r="Q130" i="33"/>
  <c r="Q80" i="33"/>
  <c r="Q30" i="33"/>
  <c r="Q55" i="33"/>
  <c r="Q105" i="33"/>
  <c r="Q9" i="34"/>
  <c r="P9" i="34"/>
  <c r="P12" i="34"/>
  <c r="O10" i="34"/>
  <c r="Q11" i="34"/>
  <c r="T8" i="34"/>
  <c r="C69" i="33" l="1"/>
  <c r="B69" i="33"/>
  <c r="C119" i="33"/>
  <c r="B119" i="33"/>
  <c r="C44" i="33"/>
  <c r="B44" i="33"/>
  <c r="C144" i="33"/>
  <c r="B144" i="33"/>
  <c r="C94" i="33"/>
  <c r="B94" i="33"/>
  <c r="C94" i="34"/>
  <c r="B94" i="34"/>
  <c r="C119" i="34"/>
  <c r="B119" i="34"/>
  <c r="C69" i="34"/>
  <c r="B69" i="34"/>
  <c r="C144" i="34"/>
  <c r="B144" i="34"/>
  <c r="C44" i="34"/>
  <c r="B44" i="34"/>
  <c r="R105" i="34"/>
  <c r="R130" i="34"/>
  <c r="R55" i="34"/>
  <c r="R30" i="34"/>
  <c r="S7" i="34"/>
  <c r="R80" i="34"/>
  <c r="R130" i="33"/>
  <c r="R80" i="33"/>
  <c r="R30" i="33"/>
  <c r="S7" i="33"/>
  <c r="R105" i="33"/>
  <c r="R55" i="33"/>
  <c r="R9" i="34"/>
  <c r="R11" i="34"/>
  <c r="Q12" i="34"/>
  <c r="P10" i="34"/>
  <c r="U8" i="34"/>
  <c r="C145" i="33" l="1"/>
  <c r="B145" i="33"/>
  <c r="C120" i="33"/>
  <c r="B120" i="33"/>
  <c r="C95" i="33"/>
  <c r="B95" i="33"/>
  <c r="C45" i="33"/>
  <c r="B45" i="33"/>
  <c r="C70" i="33"/>
  <c r="B70" i="33"/>
  <c r="C145" i="34"/>
  <c r="B145" i="34"/>
  <c r="C120" i="34"/>
  <c r="B120" i="34"/>
  <c r="C45" i="34"/>
  <c r="B45" i="34"/>
  <c r="C70" i="34"/>
  <c r="B70" i="34"/>
  <c r="C95" i="34"/>
  <c r="B95" i="34"/>
  <c r="S130" i="34"/>
  <c r="S55" i="34"/>
  <c r="S30" i="34"/>
  <c r="S105" i="34"/>
  <c r="T7" i="34"/>
  <c r="S80" i="34"/>
  <c r="S80" i="33"/>
  <c r="S105" i="33"/>
  <c r="S55" i="33"/>
  <c r="S130" i="33"/>
  <c r="T7" i="33"/>
  <c r="S30" i="33"/>
  <c r="T9" i="34"/>
  <c r="S9" i="34"/>
  <c r="Q10" i="34"/>
  <c r="S11" i="34"/>
  <c r="V8" i="34"/>
  <c r="R12" i="34"/>
  <c r="C46" i="33" l="1"/>
  <c r="B46" i="33"/>
  <c r="C121" i="33"/>
  <c r="B121" i="33"/>
  <c r="C71" i="33"/>
  <c r="B71" i="33"/>
  <c r="C96" i="33"/>
  <c r="B96" i="33"/>
  <c r="C146" i="33"/>
  <c r="B146" i="33"/>
  <c r="C71" i="34"/>
  <c r="B71" i="34"/>
  <c r="C121" i="34"/>
  <c r="B121" i="34"/>
  <c r="C96" i="34"/>
  <c r="B96" i="34"/>
  <c r="C46" i="34"/>
  <c r="B46" i="34"/>
  <c r="C146" i="34"/>
  <c r="B146" i="34"/>
  <c r="T55" i="34"/>
  <c r="T30" i="34"/>
  <c r="T130" i="34"/>
  <c r="U7" i="34"/>
  <c r="T80" i="34"/>
  <c r="T105" i="34"/>
  <c r="T105" i="33"/>
  <c r="T55" i="33"/>
  <c r="U7" i="33"/>
  <c r="T130" i="33"/>
  <c r="T80" i="33"/>
  <c r="T30" i="33"/>
  <c r="W9" i="34"/>
  <c r="U9" i="34"/>
  <c r="V9" i="34"/>
  <c r="S12" i="34"/>
  <c r="T11" i="34"/>
  <c r="W8" i="34"/>
  <c r="R10" i="34"/>
  <c r="C97" i="33" l="1"/>
  <c r="B97" i="33"/>
  <c r="C122" i="33"/>
  <c r="B122" i="33"/>
  <c r="C147" i="33"/>
  <c r="B147" i="33"/>
  <c r="C72" i="33"/>
  <c r="B72" i="33"/>
  <c r="C47" i="33"/>
  <c r="B47" i="33"/>
  <c r="C47" i="34"/>
  <c r="B47" i="34"/>
  <c r="C122" i="34"/>
  <c r="B122" i="34"/>
  <c r="C147" i="34"/>
  <c r="B147" i="34"/>
  <c r="C97" i="34"/>
  <c r="B97" i="34"/>
  <c r="C72" i="34"/>
  <c r="B72" i="34"/>
  <c r="V7" i="34"/>
  <c r="U80" i="34"/>
  <c r="U105" i="34"/>
  <c r="U55" i="34"/>
  <c r="U130" i="34"/>
  <c r="U30" i="34"/>
  <c r="V7" i="33"/>
  <c r="U130" i="33"/>
  <c r="U80" i="33"/>
  <c r="U30" i="33"/>
  <c r="U105" i="33"/>
  <c r="U55" i="33"/>
  <c r="X9" i="34"/>
  <c r="X8" i="34"/>
  <c r="S10" i="34"/>
  <c r="U11" i="34"/>
  <c r="T12" i="34"/>
  <c r="C73" i="33" l="1"/>
  <c r="B73" i="33"/>
  <c r="C123" i="33"/>
  <c r="B123" i="33"/>
  <c r="C48" i="33"/>
  <c r="B48" i="33"/>
  <c r="C148" i="33"/>
  <c r="B148" i="33"/>
  <c r="C98" i="33"/>
  <c r="B98" i="33"/>
  <c r="C98" i="34"/>
  <c r="B98" i="34"/>
  <c r="C123" i="34"/>
  <c r="B123" i="34"/>
  <c r="C73" i="34"/>
  <c r="B73" i="34"/>
  <c r="C148" i="34"/>
  <c r="B148" i="34"/>
  <c r="C48" i="34"/>
  <c r="B48" i="34"/>
  <c r="V105" i="34"/>
  <c r="W7" i="34"/>
  <c r="V80" i="34"/>
  <c r="V130" i="34"/>
  <c r="V55" i="34"/>
  <c r="V30" i="34"/>
  <c r="V130" i="33"/>
  <c r="V80" i="33"/>
  <c r="V30" i="33"/>
  <c r="W7" i="33"/>
  <c r="V105" i="33"/>
  <c r="V55" i="33"/>
  <c r="V11" i="34"/>
  <c r="T10" i="34"/>
  <c r="U12" i="34"/>
  <c r="C149" i="33" l="1"/>
  <c r="B149" i="33"/>
  <c r="C124" i="33"/>
  <c r="B124" i="33"/>
  <c r="C99" i="33"/>
  <c r="B99" i="33"/>
  <c r="C49" i="33"/>
  <c r="B49" i="33"/>
  <c r="C74" i="33"/>
  <c r="B74" i="33"/>
  <c r="C149" i="34"/>
  <c r="B149" i="34"/>
  <c r="C124" i="34"/>
  <c r="B124" i="34"/>
  <c r="C49" i="34"/>
  <c r="B49" i="34"/>
  <c r="C74" i="34"/>
  <c r="B74" i="34"/>
  <c r="C99" i="34"/>
  <c r="B99" i="34"/>
  <c r="W130" i="34"/>
  <c r="W55" i="34"/>
  <c r="W30" i="34"/>
  <c r="X7" i="34"/>
  <c r="W80" i="34"/>
  <c r="W105" i="34"/>
  <c r="W30" i="33"/>
  <c r="W105" i="33"/>
  <c r="W55" i="33"/>
  <c r="X7" i="33"/>
  <c r="W130" i="33"/>
  <c r="W80" i="33"/>
  <c r="V12" i="34"/>
  <c r="W11" i="34"/>
  <c r="U10" i="34"/>
  <c r="C50" i="33" l="1"/>
  <c r="B50" i="33"/>
  <c r="C125" i="33"/>
  <c r="B125" i="33"/>
  <c r="C75" i="33"/>
  <c r="B75" i="33"/>
  <c r="C100" i="33"/>
  <c r="B100" i="33"/>
  <c r="C150" i="33"/>
  <c r="B150" i="33"/>
  <c r="C75" i="34"/>
  <c r="B75" i="34"/>
  <c r="C125" i="34"/>
  <c r="B125" i="34"/>
  <c r="C100" i="34"/>
  <c r="B100" i="34"/>
  <c r="C50" i="34"/>
  <c r="B50" i="34"/>
  <c r="C150" i="34"/>
  <c r="B150" i="34"/>
  <c r="X55" i="34"/>
  <c r="X30" i="34"/>
  <c r="X130" i="34"/>
  <c r="X80" i="34"/>
  <c r="X105" i="34"/>
  <c r="X105" i="33"/>
  <c r="X55" i="33"/>
  <c r="X130" i="33"/>
  <c r="X80" i="33"/>
  <c r="X30" i="33"/>
  <c r="V10" i="34"/>
  <c r="X11" i="34"/>
  <c r="W12" i="34"/>
  <c r="C101" i="33" l="1"/>
  <c r="B101" i="33"/>
  <c r="C126" i="33"/>
  <c r="B126" i="33"/>
  <c r="C151" i="33"/>
  <c r="B151" i="33"/>
  <c r="C76" i="33"/>
  <c r="B76" i="33"/>
  <c r="C51" i="33"/>
  <c r="B51" i="33"/>
  <c r="C51" i="34"/>
  <c r="B51" i="34"/>
  <c r="C126" i="34"/>
  <c r="B126" i="34"/>
  <c r="C151" i="34"/>
  <c r="B151" i="34"/>
  <c r="C101" i="34"/>
  <c r="B101" i="34"/>
  <c r="C76" i="34"/>
  <c r="B76" i="34"/>
  <c r="X12" i="34"/>
  <c r="W10" i="34"/>
  <c r="X10" i="34" l="1"/>
  <c r="D86" i="33" l="1"/>
  <c r="D70" i="33"/>
  <c r="D142" i="33"/>
  <c r="D69" i="33"/>
  <c r="D63" i="33"/>
  <c r="D73" i="33"/>
  <c r="D37" i="33"/>
  <c r="D149" i="33"/>
  <c r="D76" i="33"/>
  <c r="X76" i="33" s="1"/>
  <c r="D112" i="33"/>
  <c r="D36" i="33"/>
  <c r="D50" i="33"/>
  <c r="D40" i="33"/>
  <c r="D132" i="33"/>
  <c r="D87" i="33"/>
  <c r="D91" i="33"/>
  <c r="D75" i="33"/>
  <c r="D150" i="33"/>
  <c r="D136" i="33"/>
  <c r="D119" i="33"/>
  <c r="D83" i="33"/>
  <c r="D67" i="33"/>
  <c r="D51" i="33"/>
  <c r="X51" i="33" s="1"/>
  <c r="D123" i="33"/>
  <c r="D97" i="33"/>
  <c r="D61" i="33"/>
  <c r="D45" i="33"/>
  <c r="D137" i="33"/>
  <c r="D64" i="33"/>
  <c r="D74" i="33"/>
  <c r="D125" i="33"/>
  <c r="D68" i="33"/>
  <c r="D48" i="33"/>
  <c r="D115" i="33"/>
  <c r="D43" i="33"/>
  <c r="D41" i="33"/>
  <c r="D96" i="33"/>
  <c r="D47" i="33"/>
  <c r="D135" i="33"/>
  <c r="D118" i="33"/>
  <c r="D46" i="33"/>
  <c r="D134" i="33"/>
  <c r="D145" i="33"/>
  <c r="D94" i="33"/>
  <c r="D58" i="33"/>
  <c r="D42" i="33"/>
  <c r="D114" i="33"/>
  <c r="D98" i="33"/>
  <c r="D108" i="33"/>
  <c r="D92" i="33"/>
  <c r="D140" i="33"/>
  <c r="D65" i="33"/>
  <c r="D120" i="33"/>
  <c r="D71" i="33"/>
  <c r="D122" i="33"/>
  <c r="D35" i="33"/>
  <c r="D143" i="33"/>
  <c r="D126" i="33"/>
  <c r="X126" i="33" s="1"/>
  <c r="D34" i="33"/>
  <c r="D99" i="33"/>
  <c r="D38" i="33"/>
  <c r="D146" i="33"/>
  <c r="D109" i="33"/>
  <c r="D93" i="33"/>
  <c r="D148" i="33"/>
  <c r="D138" i="33"/>
  <c r="D121" i="33"/>
  <c r="D49" i="33"/>
  <c r="D85" i="33"/>
  <c r="D141" i="33"/>
  <c r="D33" i="33"/>
  <c r="D89" i="33"/>
  <c r="D111" i="33"/>
  <c r="D95" i="33"/>
  <c r="D147" i="33"/>
  <c r="D59" i="33"/>
  <c r="D110" i="33"/>
  <c r="D151" i="33"/>
  <c r="X151" i="33" s="1"/>
  <c r="D62" i="33"/>
  <c r="D113" i="33"/>
  <c r="D117" i="33"/>
  <c r="D101" i="33"/>
  <c r="X101" i="33" s="1"/>
  <c r="D39" i="33"/>
  <c r="D90" i="33"/>
  <c r="D84" i="33"/>
  <c r="D124" i="33"/>
  <c r="D88" i="33"/>
  <c r="D72" i="33"/>
  <c r="D139" i="33"/>
  <c r="D66" i="33"/>
  <c r="D116" i="33"/>
  <c r="D100" i="33"/>
  <c r="D144" i="33"/>
  <c r="D44" i="33"/>
  <c r="D107" i="33"/>
  <c r="D32" i="33"/>
  <c r="D57" i="33"/>
  <c r="D82" i="33"/>
  <c r="D60" i="33"/>
  <c r="D52" i="33" l="1"/>
  <c r="D9" i="34" l="1"/>
  <c r="D9" i="33"/>
  <c r="D8" i="33"/>
  <c r="U42" i="34" l="1"/>
  <c r="U42" i="33" s="1"/>
  <c r="M41" i="34"/>
  <c r="M41" i="33" s="1"/>
  <c r="S71" i="34"/>
  <c r="S71" i="33" s="1"/>
  <c r="Q73" i="34"/>
  <c r="Q73" i="33" s="1"/>
  <c r="R73" i="34"/>
  <c r="R73" i="33" s="1"/>
  <c r="U73" i="34"/>
  <c r="U73" i="33" s="1"/>
  <c r="E61" i="34"/>
  <c r="E61" i="33" s="1"/>
  <c r="E34" i="34"/>
  <c r="E34" i="33" s="1"/>
  <c r="E33" i="34"/>
  <c r="E33" i="33" s="1"/>
  <c r="Q49" i="34"/>
  <c r="Q49" i="33" s="1"/>
  <c r="P35" i="34"/>
  <c r="P35" i="33" s="1"/>
  <c r="K51" i="34"/>
  <c r="K51" i="33" s="1"/>
  <c r="L51" i="34"/>
  <c r="L51" i="33" s="1"/>
  <c r="O51" i="34"/>
  <c r="O51" i="33" s="1"/>
  <c r="P51" i="34"/>
  <c r="P51" i="33" s="1"/>
  <c r="S51" i="34"/>
  <c r="S51" i="33" s="1"/>
  <c r="T51" i="34"/>
  <c r="T51" i="33" s="1"/>
  <c r="W51" i="34"/>
  <c r="W51" i="33" s="1"/>
  <c r="X51" i="34"/>
  <c r="K39" i="34"/>
  <c r="K39" i="33" s="1"/>
  <c r="L39" i="34"/>
  <c r="L39" i="33" s="1"/>
  <c r="F99" i="34"/>
  <c r="E99" i="34"/>
  <c r="E99" i="33" s="1"/>
  <c r="E85" i="34"/>
  <c r="E85" i="33" s="1"/>
  <c r="E87" i="34"/>
  <c r="E92" i="34"/>
  <c r="E92" i="33" s="1"/>
  <c r="E91" i="34"/>
  <c r="E91" i="33" s="1"/>
  <c r="E98" i="34"/>
  <c r="E98" i="33" s="1"/>
  <c r="E107" i="34"/>
  <c r="E73" i="34"/>
  <c r="O72" i="34"/>
  <c r="O72" i="33" s="1"/>
  <c r="E66" i="34"/>
  <c r="I66" i="34"/>
  <c r="E60" i="34"/>
  <c r="E60" i="33" s="1"/>
  <c r="L43" i="34"/>
  <c r="L43" i="33" s="1"/>
  <c r="F50" i="34"/>
  <c r="F50" i="33" s="1"/>
  <c r="G50" i="34"/>
  <c r="G50" i="33" s="1"/>
  <c r="E50" i="34"/>
  <c r="E50" i="33" s="1"/>
  <c r="J50" i="34"/>
  <c r="J50" i="33" s="1"/>
  <c r="K50" i="34"/>
  <c r="K50" i="33" s="1"/>
  <c r="L50" i="34"/>
  <c r="L50" i="33" s="1"/>
  <c r="M50" i="34"/>
  <c r="M50" i="33" s="1"/>
  <c r="N50" i="34"/>
  <c r="N50" i="33" s="1"/>
  <c r="O50" i="34"/>
  <c r="O50" i="33" s="1"/>
  <c r="P50" i="34"/>
  <c r="P50" i="33" s="1"/>
  <c r="Q50" i="34"/>
  <c r="Q50" i="33" s="1"/>
  <c r="R50" i="34"/>
  <c r="R50" i="33" s="1"/>
  <c r="S50" i="34"/>
  <c r="S50" i="33" s="1"/>
  <c r="T50" i="34"/>
  <c r="T50" i="33" s="1"/>
  <c r="U50" i="34"/>
  <c r="U50" i="33" s="1"/>
  <c r="V50" i="34"/>
  <c r="V50" i="33" s="1"/>
  <c r="W50" i="34"/>
  <c r="W50" i="33" s="1"/>
  <c r="E45" i="34"/>
  <c r="E45" i="33" s="1"/>
  <c r="L44" i="34"/>
  <c r="L44" i="33" s="1"/>
  <c r="Q33" i="34"/>
  <c r="Q33" i="33" s="1"/>
  <c r="E32" i="34"/>
  <c r="E32" i="33" s="1"/>
  <c r="K32" i="34"/>
  <c r="K32" i="33" s="1"/>
  <c r="L32" i="34"/>
  <c r="L32" i="33" s="1"/>
  <c r="M32" i="34"/>
  <c r="M32" i="33" s="1"/>
  <c r="N32" i="34"/>
  <c r="N32" i="33" s="1"/>
  <c r="O32" i="34"/>
  <c r="O32" i="33" s="1"/>
  <c r="P32" i="34"/>
  <c r="P32" i="33" s="1"/>
  <c r="Q32" i="34"/>
  <c r="Q32" i="33" s="1"/>
  <c r="R32" i="34"/>
  <c r="R32" i="33" s="1"/>
  <c r="S32" i="34"/>
  <c r="S32" i="33" s="1"/>
  <c r="T32" i="34"/>
  <c r="T32" i="33" s="1"/>
  <c r="U32" i="34"/>
  <c r="U32" i="33" s="1"/>
  <c r="V32" i="34"/>
  <c r="V32" i="33" s="1"/>
  <c r="W32" i="34"/>
  <c r="W32" i="33" s="1"/>
  <c r="X32" i="34"/>
  <c r="X32" i="33" s="1"/>
  <c r="E82" i="34"/>
  <c r="E95" i="34"/>
  <c r="E95" i="33" s="1"/>
  <c r="F95" i="34"/>
  <c r="E96" i="34"/>
  <c r="E96" i="33" s="1"/>
  <c r="F96" i="34"/>
  <c r="E114" i="34"/>
  <c r="G114" i="34"/>
  <c r="F62" i="34"/>
  <c r="F62" i="33" s="1"/>
  <c r="E62" i="34"/>
  <c r="E62" i="33" s="1"/>
  <c r="O76" i="34"/>
  <c r="O76" i="33" s="1"/>
  <c r="P76" i="34"/>
  <c r="P76" i="33" s="1"/>
  <c r="S76" i="34"/>
  <c r="S76" i="33" s="1"/>
  <c r="T76" i="34"/>
  <c r="T76" i="33" s="1"/>
  <c r="W76" i="34"/>
  <c r="W76" i="33" s="1"/>
  <c r="X76" i="34"/>
  <c r="O70" i="34"/>
  <c r="O70" i="33" s="1"/>
  <c r="R70" i="34"/>
  <c r="R70" i="33" s="1"/>
  <c r="E142" i="34"/>
  <c r="E142" i="33" s="1"/>
  <c r="E149" i="34"/>
  <c r="E138" i="34"/>
  <c r="J138" i="34"/>
  <c r="E40" i="34"/>
  <c r="E40" i="33" s="1"/>
  <c r="J40" i="34"/>
  <c r="J40" i="33" s="1"/>
  <c r="L40" i="34"/>
  <c r="L40" i="33" s="1"/>
  <c r="M40" i="34"/>
  <c r="M40" i="33" s="1"/>
  <c r="J47" i="34"/>
  <c r="J47" i="33" s="1"/>
  <c r="N47" i="34"/>
  <c r="N47" i="33" s="1"/>
  <c r="R47" i="34"/>
  <c r="R47" i="33" s="1"/>
  <c r="U36" i="34"/>
  <c r="U36" i="33" s="1"/>
  <c r="F35" i="34"/>
  <c r="F35" i="33" s="1"/>
  <c r="E35" i="34"/>
  <c r="E35" i="33" s="1"/>
  <c r="F88" i="34"/>
  <c r="F88" i="33" s="1"/>
  <c r="G88" i="34"/>
  <c r="E88" i="34"/>
  <c r="E88" i="33" s="1"/>
  <c r="E83" i="34"/>
  <c r="E83" i="33" s="1"/>
  <c r="F83" i="34"/>
  <c r="F83" i="33" s="1"/>
  <c r="F93" i="34"/>
  <c r="E93" i="34"/>
  <c r="E93" i="33" s="1"/>
  <c r="E121" i="34"/>
  <c r="E121" i="33" s="1"/>
  <c r="E120" i="34"/>
  <c r="E67" i="34"/>
  <c r="E67" i="33" s="1"/>
  <c r="F67" i="34"/>
  <c r="O67" i="34"/>
  <c r="O67" i="33" s="1"/>
  <c r="E134" i="34"/>
  <c r="E143" i="34"/>
  <c r="E135" i="34"/>
  <c r="E135" i="33" s="1"/>
  <c r="E46" i="34"/>
  <c r="E46" i="33" s="1"/>
  <c r="J46" i="34"/>
  <c r="J46" i="33" s="1"/>
  <c r="K46" i="34"/>
  <c r="K46" i="33" s="1"/>
  <c r="L46" i="34"/>
  <c r="L46" i="33" s="1"/>
  <c r="M46" i="34"/>
  <c r="M46" i="33" s="1"/>
  <c r="N46" i="34"/>
  <c r="N46" i="33" s="1"/>
  <c r="O46" i="34"/>
  <c r="O46" i="33" s="1"/>
  <c r="P46" i="34"/>
  <c r="P46" i="33" s="1"/>
  <c r="Q46" i="34"/>
  <c r="Q46" i="33" s="1"/>
  <c r="R46" i="34"/>
  <c r="R46" i="33" s="1"/>
  <c r="S46" i="34"/>
  <c r="S46" i="33" s="1"/>
  <c r="E38" i="34"/>
  <c r="E38" i="33" s="1"/>
  <c r="J49" i="34"/>
  <c r="J49" i="33" s="1"/>
  <c r="F48" i="34"/>
  <c r="F48" i="33" s="1"/>
  <c r="E48" i="34"/>
  <c r="E48" i="33" s="1"/>
  <c r="J48" i="34"/>
  <c r="J48" i="33" s="1"/>
  <c r="K48" i="34"/>
  <c r="K48" i="33" s="1"/>
  <c r="L48" i="34"/>
  <c r="L48" i="33" s="1"/>
  <c r="M48" i="34"/>
  <c r="M48" i="33" s="1"/>
  <c r="N48" i="34"/>
  <c r="N48" i="33" s="1"/>
  <c r="O48" i="34"/>
  <c r="O48" i="33" s="1"/>
  <c r="P48" i="34"/>
  <c r="P48" i="33" s="1"/>
  <c r="Q48" i="34"/>
  <c r="Q48" i="33" s="1"/>
  <c r="R48" i="34"/>
  <c r="R48" i="33" s="1"/>
  <c r="S48" i="34"/>
  <c r="S48" i="33" s="1"/>
  <c r="T48" i="34"/>
  <c r="T48" i="33" s="1"/>
  <c r="U48" i="34"/>
  <c r="U48" i="33" s="1"/>
  <c r="K43" i="34"/>
  <c r="K43" i="33" s="1"/>
  <c r="E42" i="34"/>
  <c r="E42" i="33" s="1"/>
  <c r="J42" i="34"/>
  <c r="J42" i="33" s="1"/>
  <c r="K42" i="34"/>
  <c r="K42" i="33" s="1"/>
  <c r="L42" i="34"/>
  <c r="L42" i="33" s="1"/>
  <c r="M42" i="34"/>
  <c r="M42" i="33" s="1"/>
  <c r="N42" i="34"/>
  <c r="N42" i="33" s="1"/>
  <c r="O42" i="34"/>
  <c r="O42" i="33" s="1"/>
  <c r="T37" i="34"/>
  <c r="T37" i="33" s="1"/>
  <c r="E36" i="34"/>
  <c r="E36" i="33" s="1"/>
  <c r="F36" i="34"/>
  <c r="F36" i="33" s="1"/>
  <c r="E89" i="34"/>
  <c r="E90" i="34"/>
  <c r="J90" i="34"/>
  <c r="E100" i="34"/>
  <c r="E100" i="33" s="1"/>
  <c r="F100" i="34"/>
  <c r="F108" i="34"/>
  <c r="F108" i="33" s="1"/>
  <c r="E108" i="34"/>
  <c r="E108" i="33" s="1"/>
  <c r="E124" i="34"/>
  <c r="E124" i="33" s="1"/>
  <c r="F124" i="34"/>
  <c r="F124" i="33" s="1"/>
  <c r="G124" i="34"/>
  <c r="E122" i="34"/>
  <c r="E116" i="34"/>
  <c r="E110" i="34"/>
  <c r="S75" i="34"/>
  <c r="S75" i="33" s="1"/>
  <c r="E64" i="34"/>
  <c r="E64" i="33" s="1"/>
  <c r="E63" i="34"/>
  <c r="E57" i="34"/>
  <c r="P57" i="34"/>
  <c r="P57" i="33" s="1"/>
  <c r="Q57" i="34"/>
  <c r="Q57" i="33" s="1"/>
  <c r="R57" i="34"/>
  <c r="R57" i="33" s="1"/>
  <c r="S57" i="34"/>
  <c r="S57" i="33" s="1"/>
  <c r="T57" i="34"/>
  <c r="T57" i="33" s="1"/>
  <c r="U57" i="34"/>
  <c r="U57" i="33" s="1"/>
  <c r="V57" i="34"/>
  <c r="V57" i="33" s="1"/>
  <c r="W57" i="34"/>
  <c r="W57" i="33" s="1"/>
  <c r="X57" i="34"/>
  <c r="X57" i="33" s="1"/>
  <c r="E74" i="34"/>
  <c r="E74" i="33" s="1"/>
  <c r="F74" i="34"/>
  <c r="O74" i="34"/>
  <c r="O74" i="33" s="1"/>
  <c r="P74" i="34"/>
  <c r="P74" i="33" s="1"/>
  <c r="Q74" i="34"/>
  <c r="Q74" i="33" s="1"/>
  <c r="R74" i="34"/>
  <c r="R74" i="33" s="1"/>
  <c r="S74" i="34"/>
  <c r="S74" i="33" s="1"/>
  <c r="T74" i="34"/>
  <c r="T74" i="33" s="1"/>
  <c r="U74" i="34"/>
  <c r="U74" i="33" s="1"/>
  <c r="V74" i="34"/>
  <c r="V74" i="33" s="1"/>
  <c r="F136" i="34"/>
  <c r="E136" i="34"/>
  <c r="E136" i="33" s="1"/>
  <c r="E150" i="34"/>
  <c r="G150" i="34"/>
  <c r="E146" i="34"/>
  <c r="K146" i="34"/>
  <c r="O146" i="34"/>
  <c r="E132" i="34"/>
  <c r="D8" i="34"/>
  <c r="P146" i="34" l="1"/>
  <c r="O146" i="33"/>
  <c r="H150" i="34"/>
  <c r="G150" i="33"/>
  <c r="G136" i="34"/>
  <c r="F136" i="33"/>
  <c r="F63" i="34"/>
  <c r="E63" i="33"/>
  <c r="F143" i="34"/>
  <c r="E143" i="33"/>
  <c r="F120" i="34"/>
  <c r="E120" i="33"/>
  <c r="H114" i="34"/>
  <c r="G114" i="33"/>
  <c r="G96" i="34"/>
  <c r="F96" i="33"/>
  <c r="J66" i="34"/>
  <c r="I66" i="33"/>
  <c r="F73" i="34"/>
  <c r="F73" i="33" s="1"/>
  <c r="E73" i="33"/>
  <c r="F87" i="34"/>
  <c r="E87" i="33"/>
  <c r="L146" i="34"/>
  <c r="K146" i="33"/>
  <c r="F150" i="34"/>
  <c r="F150" i="33" s="1"/>
  <c r="E150" i="33"/>
  <c r="F110" i="34"/>
  <c r="E110" i="33"/>
  <c r="F122" i="34"/>
  <c r="E122" i="33"/>
  <c r="F89" i="34"/>
  <c r="E89" i="33"/>
  <c r="G67" i="34"/>
  <c r="F67" i="33"/>
  <c r="H88" i="34"/>
  <c r="G88" i="33"/>
  <c r="K138" i="34"/>
  <c r="K138" i="33" s="1"/>
  <c r="J138" i="33"/>
  <c r="F149" i="34"/>
  <c r="E149" i="33"/>
  <c r="F114" i="34"/>
  <c r="F114" i="33" s="1"/>
  <c r="E114" i="33"/>
  <c r="F66" i="34"/>
  <c r="E66" i="33"/>
  <c r="G99" i="34"/>
  <c r="F99" i="33"/>
  <c r="F132" i="34"/>
  <c r="E132" i="33"/>
  <c r="F146" i="34"/>
  <c r="E146" i="33"/>
  <c r="G74" i="34"/>
  <c r="F74" i="33"/>
  <c r="F57" i="34"/>
  <c r="E57" i="33"/>
  <c r="K90" i="34"/>
  <c r="J90" i="33"/>
  <c r="F134" i="34"/>
  <c r="E134" i="33"/>
  <c r="F138" i="34"/>
  <c r="E138" i="33"/>
  <c r="F82" i="34"/>
  <c r="E82" i="33"/>
  <c r="F107" i="34"/>
  <c r="E107" i="33"/>
  <c r="F116" i="34"/>
  <c r="E116" i="33"/>
  <c r="H124" i="34"/>
  <c r="G124" i="33"/>
  <c r="G100" i="34"/>
  <c r="F100" i="33"/>
  <c r="F90" i="34"/>
  <c r="E90" i="33"/>
  <c r="G93" i="34"/>
  <c r="F93" i="33"/>
  <c r="G95" i="34"/>
  <c r="F95" i="33"/>
  <c r="G35" i="34"/>
  <c r="G35" i="33" s="1"/>
  <c r="H50" i="34"/>
  <c r="H50" i="33" s="1"/>
  <c r="G36" i="34"/>
  <c r="G36" i="33" s="1"/>
  <c r="G48" i="34"/>
  <c r="G48" i="33" s="1"/>
  <c r="F46" i="34"/>
  <c r="F46" i="33" s="1"/>
  <c r="F42" i="34"/>
  <c r="F42" i="33" s="1"/>
  <c r="F40" i="34"/>
  <c r="F40" i="33" s="1"/>
  <c r="F32" i="34"/>
  <c r="F32" i="33" s="1"/>
  <c r="X50" i="34"/>
  <c r="X50" i="33" s="1"/>
  <c r="W74" i="34"/>
  <c r="T46" i="34"/>
  <c r="T46" i="33" s="1"/>
  <c r="X63" i="34"/>
  <c r="X63" i="33" s="1"/>
  <c r="W42" i="34"/>
  <c r="W42" i="33" s="1"/>
  <c r="W63" i="34"/>
  <c r="W63" i="33" s="1"/>
  <c r="P67" i="34"/>
  <c r="W35" i="34"/>
  <c r="W35" i="33" s="1"/>
  <c r="E140" i="34"/>
  <c r="E140" i="33" s="1"/>
  <c r="E144" i="34"/>
  <c r="F140" i="34"/>
  <c r="F140" i="33" s="1"/>
  <c r="E133" i="34"/>
  <c r="E133" i="33" s="1"/>
  <c r="H135" i="34"/>
  <c r="H135" i="33" s="1"/>
  <c r="F135" i="34"/>
  <c r="F135" i="33" s="1"/>
  <c r="G135" i="34"/>
  <c r="G135" i="33" s="1"/>
  <c r="F142" i="34"/>
  <c r="E151" i="34"/>
  <c r="F141" i="34"/>
  <c r="F141" i="33" s="1"/>
  <c r="E137" i="34"/>
  <c r="R147" i="34"/>
  <c r="E147" i="34"/>
  <c r="E145" i="34"/>
  <c r="E141" i="34"/>
  <c r="E141" i="33" s="1"/>
  <c r="S148" i="34"/>
  <c r="S148" i="33" s="1"/>
  <c r="J139" i="34"/>
  <c r="E139" i="34"/>
  <c r="Q148" i="34"/>
  <c r="Q148" i="33" s="1"/>
  <c r="E148" i="34"/>
  <c r="E118" i="34"/>
  <c r="E118" i="33" s="1"/>
  <c r="E109" i="34"/>
  <c r="E109" i="33" s="1"/>
  <c r="F111" i="34"/>
  <c r="F111" i="33" s="1"/>
  <c r="E111" i="34"/>
  <c r="E111" i="33" s="1"/>
  <c r="E123" i="34"/>
  <c r="E125" i="34"/>
  <c r="E112" i="34"/>
  <c r="E112" i="33" s="1"/>
  <c r="F109" i="34"/>
  <c r="F121" i="34"/>
  <c r="F121" i="33" s="1"/>
  <c r="G111" i="34"/>
  <c r="F112" i="34"/>
  <c r="F112" i="33" s="1"/>
  <c r="F118" i="34"/>
  <c r="E117" i="34"/>
  <c r="E117" i="33" s="1"/>
  <c r="E119" i="34"/>
  <c r="E126" i="34"/>
  <c r="E126" i="33" s="1"/>
  <c r="E113" i="34"/>
  <c r="E113" i="33" s="1"/>
  <c r="E115" i="34"/>
  <c r="L138" i="34"/>
  <c r="L138" i="33" s="1"/>
  <c r="E86" i="34"/>
  <c r="E86" i="33" s="1"/>
  <c r="F86" i="34"/>
  <c r="E84" i="34"/>
  <c r="E101" i="34"/>
  <c r="E101" i="33" s="1"/>
  <c r="F91" i="34"/>
  <c r="F101" i="34"/>
  <c r="F94" i="34"/>
  <c r="F94" i="33" s="1"/>
  <c r="E94" i="34"/>
  <c r="E94" i="33" s="1"/>
  <c r="G92" i="34"/>
  <c r="F85" i="34"/>
  <c r="F85" i="33" s="1"/>
  <c r="E97" i="34"/>
  <c r="E97" i="33" s="1"/>
  <c r="F92" i="34"/>
  <c r="F92" i="33" s="1"/>
  <c r="G85" i="34"/>
  <c r="G85" i="33" s="1"/>
  <c r="H98" i="34"/>
  <c r="F98" i="34"/>
  <c r="F98" i="33" s="1"/>
  <c r="S35" i="34"/>
  <c r="S35" i="33" s="1"/>
  <c r="O35" i="34"/>
  <c r="O35" i="33" s="1"/>
  <c r="G108" i="34"/>
  <c r="F68" i="34"/>
  <c r="F68" i="33" s="1"/>
  <c r="E68" i="34"/>
  <c r="E68" i="33" s="1"/>
  <c r="O68" i="34"/>
  <c r="O68" i="33" s="1"/>
  <c r="P68" i="34"/>
  <c r="P68" i="33" s="1"/>
  <c r="P72" i="34"/>
  <c r="P72" i="33" s="1"/>
  <c r="T72" i="34"/>
  <c r="Q72" i="34"/>
  <c r="Q72" i="33" s="1"/>
  <c r="S72" i="34"/>
  <c r="S72" i="33" s="1"/>
  <c r="P75" i="34"/>
  <c r="P75" i="33" s="1"/>
  <c r="T75" i="34"/>
  <c r="T75" i="33" s="1"/>
  <c r="F75" i="34"/>
  <c r="Q75" i="34"/>
  <c r="Q75" i="33" s="1"/>
  <c r="U75" i="34"/>
  <c r="U75" i="33" s="1"/>
  <c r="H70" i="34"/>
  <c r="H70" i="33" s="1"/>
  <c r="R75" i="34"/>
  <c r="R75" i="33" s="1"/>
  <c r="E65" i="34"/>
  <c r="E65" i="33" s="1"/>
  <c r="P69" i="34"/>
  <c r="P69" i="33" s="1"/>
  <c r="Q69" i="34"/>
  <c r="W75" i="34"/>
  <c r="O75" i="34"/>
  <c r="O75" i="33" s="1"/>
  <c r="E72" i="34"/>
  <c r="O69" i="34"/>
  <c r="O69" i="33" s="1"/>
  <c r="E69" i="34"/>
  <c r="V75" i="34"/>
  <c r="V75" i="33" s="1"/>
  <c r="E75" i="34"/>
  <c r="E75" i="33" s="1"/>
  <c r="E58" i="34"/>
  <c r="S60" i="34"/>
  <c r="S60" i="33" s="1"/>
  <c r="G60" i="34"/>
  <c r="G60" i="33" s="1"/>
  <c r="H60" i="34"/>
  <c r="F60" i="34"/>
  <c r="F60" i="33" s="1"/>
  <c r="R72" i="34"/>
  <c r="R72" i="33" s="1"/>
  <c r="I64" i="34"/>
  <c r="Q70" i="34"/>
  <c r="Q70" i="33" s="1"/>
  <c r="E70" i="34"/>
  <c r="I70" i="34"/>
  <c r="I70" i="33" s="1"/>
  <c r="V76" i="34"/>
  <c r="V76" i="33" s="1"/>
  <c r="R76" i="34"/>
  <c r="R76" i="33" s="1"/>
  <c r="U62" i="34"/>
  <c r="U62" i="33" s="1"/>
  <c r="G62" i="34"/>
  <c r="G62" i="33" s="1"/>
  <c r="H62" i="34"/>
  <c r="H62" i="33" s="1"/>
  <c r="I62" i="34"/>
  <c r="P71" i="34"/>
  <c r="P71" i="33" s="1"/>
  <c r="U59" i="34"/>
  <c r="U59" i="33" s="1"/>
  <c r="E59" i="34"/>
  <c r="E59" i="33" s="1"/>
  <c r="F64" i="34"/>
  <c r="P70" i="34"/>
  <c r="P70" i="33" s="1"/>
  <c r="F71" i="34"/>
  <c r="Q71" i="34"/>
  <c r="Q71" i="33" s="1"/>
  <c r="R71" i="34"/>
  <c r="R71" i="33" s="1"/>
  <c r="U76" i="34"/>
  <c r="U76" i="33" s="1"/>
  <c r="Q76" i="34"/>
  <c r="Q76" i="33" s="1"/>
  <c r="E76" i="34"/>
  <c r="O71" i="34"/>
  <c r="O71" i="33" s="1"/>
  <c r="E71" i="34"/>
  <c r="E71" i="33" s="1"/>
  <c r="T73" i="34"/>
  <c r="T73" i="33" s="1"/>
  <c r="P73" i="34"/>
  <c r="P73" i="33" s="1"/>
  <c r="G73" i="34"/>
  <c r="G73" i="33" s="1"/>
  <c r="F61" i="34"/>
  <c r="S73" i="34"/>
  <c r="S73" i="33" s="1"/>
  <c r="O73" i="34"/>
  <c r="O73" i="33" s="1"/>
  <c r="V35" i="34"/>
  <c r="V35" i="33" s="1"/>
  <c r="R35" i="34"/>
  <c r="R35" i="33" s="1"/>
  <c r="N35" i="34"/>
  <c r="N35" i="33" s="1"/>
  <c r="S40" i="34"/>
  <c r="S40" i="33" s="1"/>
  <c r="U35" i="34"/>
  <c r="U35" i="33" s="1"/>
  <c r="Q35" i="34"/>
  <c r="Q35" i="33" s="1"/>
  <c r="X35" i="34"/>
  <c r="X35" i="33" s="1"/>
  <c r="T35" i="34"/>
  <c r="T35" i="33" s="1"/>
  <c r="X62" i="34"/>
  <c r="X62" i="33" s="1"/>
  <c r="X42" i="34"/>
  <c r="X42" i="33" s="1"/>
  <c r="P42" i="34"/>
  <c r="P42" i="33" s="1"/>
  <c r="V42" i="34"/>
  <c r="V42" i="33" s="1"/>
  <c r="E37" i="34"/>
  <c r="E37" i="33" s="1"/>
  <c r="J45" i="34"/>
  <c r="J45" i="33" s="1"/>
  <c r="S47" i="34"/>
  <c r="S47" i="33" s="1"/>
  <c r="O47" i="34"/>
  <c r="O47" i="33" s="1"/>
  <c r="K47" i="34"/>
  <c r="K47" i="33" s="1"/>
  <c r="L41" i="34"/>
  <c r="L41" i="33" s="1"/>
  <c r="K41" i="34"/>
  <c r="K41" i="33" s="1"/>
  <c r="J38" i="34"/>
  <c r="J38" i="33" s="1"/>
  <c r="M44" i="34"/>
  <c r="M44" i="33" s="1"/>
  <c r="O43" i="34"/>
  <c r="O43" i="33" s="1"/>
  <c r="T40" i="34"/>
  <c r="T40" i="33" s="1"/>
  <c r="G40" i="34"/>
  <c r="G40" i="33" s="1"/>
  <c r="K40" i="34"/>
  <c r="K40" i="33" s="1"/>
  <c r="W40" i="34"/>
  <c r="W40" i="33" s="1"/>
  <c r="K45" i="34"/>
  <c r="K45" i="33" s="1"/>
  <c r="R49" i="34"/>
  <c r="R49" i="33" s="1"/>
  <c r="N41" i="34"/>
  <c r="N41" i="33" s="1"/>
  <c r="J37" i="34"/>
  <c r="J37" i="33" s="1"/>
  <c r="K44" i="34"/>
  <c r="K44" i="33" s="1"/>
  <c r="O44" i="34"/>
  <c r="O44" i="33" s="1"/>
  <c r="J44" i="34"/>
  <c r="J44" i="33" s="1"/>
  <c r="N44" i="34"/>
  <c r="N44" i="33" s="1"/>
  <c r="X44" i="34"/>
  <c r="X44" i="33" s="1"/>
  <c r="R45" i="34"/>
  <c r="R45" i="33" s="1"/>
  <c r="E49" i="34"/>
  <c r="E49" i="33" s="1"/>
  <c r="L49" i="34"/>
  <c r="L49" i="33" s="1"/>
  <c r="P49" i="34"/>
  <c r="P49" i="33" s="1"/>
  <c r="T49" i="34"/>
  <c r="T49" i="33" s="1"/>
  <c r="K49" i="34"/>
  <c r="K49" i="33" s="1"/>
  <c r="O49" i="34"/>
  <c r="O49" i="33" s="1"/>
  <c r="S49" i="34"/>
  <c r="S49" i="33" s="1"/>
  <c r="G37" i="34"/>
  <c r="G37" i="33" s="1"/>
  <c r="Q47" i="34"/>
  <c r="Q47" i="33" s="1"/>
  <c r="M47" i="34"/>
  <c r="M47" i="33" s="1"/>
  <c r="Q44" i="34"/>
  <c r="Q44" i="33" s="1"/>
  <c r="O45" i="34"/>
  <c r="O45" i="33" s="1"/>
  <c r="V49" i="34"/>
  <c r="V49" i="33" s="1"/>
  <c r="N49" i="34"/>
  <c r="N49" i="33" s="1"/>
  <c r="P34" i="34"/>
  <c r="P34" i="33" s="1"/>
  <c r="F34" i="34"/>
  <c r="F34" i="33" s="1"/>
  <c r="W34" i="34"/>
  <c r="W34" i="33" s="1"/>
  <c r="J41" i="34"/>
  <c r="J41" i="33" s="1"/>
  <c r="M45" i="34"/>
  <c r="M45" i="33" s="1"/>
  <c r="Q45" i="34"/>
  <c r="Q45" i="33" s="1"/>
  <c r="L45" i="34"/>
  <c r="L45" i="33" s="1"/>
  <c r="P45" i="34"/>
  <c r="P45" i="33" s="1"/>
  <c r="J43" i="34"/>
  <c r="J43" i="33" s="1"/>
  <c r="N43" i="34"/>
  <c r="N43" i="33" s="1"/>
  <c r="M43" i="34"/>
  <c r="M43" i="33" s="1"/>
  <c r="F37" i="34"/>
  <c r="F37" i="33" s="1"/>
  <c r="G38" i="34"/>
  <c r="G38" i="33" s="1"/>
  <c r="F38" i="34"/>
  <c r="F38" i="33" s="1"/>
  <c r="E47" i="34"/>
  <c r="E47" i="33" s="1"/>
  <c r="T47" i="34"/>
  <c r="T47" i="33" s="1"/>
  <c r="P47" i="34"/>
  <c r="P47" i="33" s="1"/>
  <c r="L47" i="34"/>
  <c r="L47" i="33" s="1"/>
  <c r="G47" i="34"/>
  <c r="G47" i="33" s="1"/>
  <c r="K38" i="34"/>
  <c r="K38" i="33" s="1"/>
  <c r="P44" i="34"/>
  <c r="P44" i="33" s="1"/>
  <c r="E44" i="34"/>
  <c r="E44" i="33" s="1"/>
  <c r="P43" i="34"/>
  <c r="P43" i="33" s="1"/>
  <c r="E43" i="34"/>
  <c r="E43" i="33" s="1"/>
  <c r="N45" i="34"/>
  <c r="N45" i="33" s="1"/>
  <c r="F45" i="34"/>
  <c r="F45" i="33" s="1"/>
  <c r="G34" i="34"/>
  <c r="G34" i="33" s="1"/>
  <c r="U49" i="34"/>
  <c r="U49" i="33" s="1"/>
  <c r="M49" i="34"/>
  <c r="M49" i="33" s="1"/>
  <c r="F49" i="34"/>
  <c r="F49" i="33" s="1"/>
  <c r="E41" i="34"/>
  <c r="E41" i="33" s="1"/>
  <c r="E39" i="34"/>
  <c r="E39" i="33" s="1"/>
  <c r="U51" i="34"/>
  <c r="U51" i="33" s="1"/>
  <c r="Q51" i="34"/>
  <c r="Q51" i="33" s="1"/>
  <c r="M51" i="34"/>
  <c r="M51" i="33" s="1"/>
  <c r="G51" i="34"/>
  <c r="G51" i="33" s="1"/>
  <c r="F33" i="34"/>
  <c r="F33" i="33" s="1"/>
  <c r="J39" i="34"/>
  <c r="J39" i="33" s="1"/>
  <c r="V51" i="34"/>
  <c r="V51" i="33" s="1"/>
  <c r="R51" i="34"/>
  <c r="R51" i="33" s="1"/>
  <c r="N51" i="34"/>
  <c r="N51" i="33" s="1"/>
  <c r="J51" i="34"/>
  <c r="J51" i="33" s="1"/>
  <c r="E51" i="34"/>
  <c r="E51" i="33" s="1"/>
  <c r="O34" i="34"/>
  <c r="O34" i="33" s="1"/>
  <c r="S34" i="34"/>
  <c r="S34" i="33" s="1"/>
  <c r="R36" i="34"/>
  <c r="R36" i="33" s="1"/>
  <c r="W44" i="34"/>
  <c r="W44" i="33" s="1"/>
  <c r="X37" i="34"/>
  <c r="X37" i="33" s="1"/>
  <c r="S37" i="34"/>
  <c r="S37" i="33" s="1"/>
  <c r="X60" i="34"/>
  <c r="X60" i="33" s="1"/>
  <c r="X36" i="34"/>
  <c r="X36" i="33" s="1"/>
  <c r="Q36" i="34"/>
  <c r="Q36" i="33" s="1"/>
  <c r="X59" i="34"/>
  <c r="X59" i="33" s="1"/>
  <c r="V63" i="34"/>
  <c r="V63" i="33" s="1"/>
  <c r="V36" i="34"/>
  <c r="V36" i="33" s="1"/>
  <c r="P37" i="34"/>
  <c r="P37" i="33" s="1"/>
  <c r="G83" i="34"/>
  <c r="G83" i="33" s="1"/>
  <c r="S59" i="34"/>
  <c r="S59" i="33" s="1"/>
  <c r="V33" i="34"/>
  <c r="V33" i="33" s="1"/>
  <c r="N33" i="34"/>
  <c r="N33" i="33" s="1"/>
  <c r="V40" i="34"/>
  <c r="V40" i="33" s="1"/>
  <c r="N40" i="34"/>
  <c r="N40" i="33" s="1"/>
  <c r="W59" i="34"/>
  <c r="W59" i="33" s="1"/>
  <c r="R59" i="34"/>
  <c r="R59" i="33" s="1"/>
  <c r="W62" i="34"/>
  <c r="W62" i="33" s="1"/>
  <c r="W60" i="34"/>
  <c r="W60" i="33" s="1"/>
  <c r="V34" i="34"/>
  <c r="V34" i="33" s="1"/>
  <c r="R34" i="34"/>
  <c r="R34" i="33" s="1"/>
  <c r="N34" i="34"/>
  <c r="N34" i="33" s="1"/>
  <c r="U33" i="34"/>
  <c r="U33" i="33" s="1"/>
  <c r="M33" i="34"/>
  <c r="M33" i="33" s="1"/>
  <c r="V73" i="34"/>
  <c r="V73" i="33" s="1"/>
  <c r="W37" i="34"/>
  <c r="W37" i="33" s="1"/>
  <c r="U40" i="34"/>
  <c r="U40" i="33" s="1"/>
  <c r="V59" i="34"/>
  <c r="V59" i="33" s="1"/>
  <c r="V62" i="34"/>
  <c r="V62" i="33" s="1"/>
  <c r="T60" i="34"/>
  <c r="T60" i="33" s="1"/>
  <c r="U34" i="34"/>
  <c r="U34" i="33" s="1"/>
  <c r="Q34" i="34"/>
  <c r="Q34" i="33" s="1"/>
  <c r="M34" i="34"/>
  <c r="M34" i="33" s="1"/>
  <c r="R33" i="34"/>
  <c r="R33" i="33" s="1"/>
  <c r="U61" i="34"/>
  <c r="U61" i="33" s="1"/>
  <c r="X40" i="34"/>
  <c r="X40" i="33" s="1"/>
  <c r="T59" i="34"/>
  <c r="T59" i="33" s="1"/>
  <c r="X34" i="34"/>
  <c r="X34" i="33" s="1"/>
  <c r="T34" i="34"/>
  <c r="T34" i="33" s="1"/>
  <c r="W64" i="34"/>
  <c r="W64" i="33" s="1"/>
  <c r="X64" i="34"/>
  <c r="X64" i="33" s="1"/>
  <c r="R38" i="34"/>
  <c r="R38" i="33" s="1"/>
  <c r="V38" i="34"/>
  <c r="V38" i="33" s="1"/>
  <c r="S38" i="34"/>
  <c r="S38" i="33" s="1"/>
  <c r="W38" i="34"/>
  <c r="W38" i="33" s="1"/>
  <c r="T38" i="34"/>
  <c r="T38" i="33" s="1"/>
  <c r="X38" i="34"/>
  <c r="X38" i="33" s="1"/>
  <c r="Q38" i="34"/>
  <c r="Q38" i="33" s="1"/>
  <c r="U38" i="34"/>
  <c r="U38" i="33" s="1"/>
  <c r="O36" i="34"/>
  <c r="O36" i="33" s="1"/>
  <c r="S36" i="34"/>
  <c r="S36" i="33" s="1"/>
  <c r="W36" i="34"/>
  <c r="W36" i="33" s="1"/>
  <c r="P36" i="34"/>
  <c r="P36" i="33" s="1"/>
  <c r="T36" i="34"/>
  <c r="T36" i="33" s="1"/>
  <c r="T41" i="34"/>
  <c r="T41" i="33" s="1"/>
  <c r="X41" i="34"/>
  <c r="X41" i="33" s="1"/>
  <c r="U41" i="34"/>
  <c r="U41" i="33" s="1"/>
  <c r="V41" i="34"/>
  <c r="V41" i="33" s="1"/>
  <c r="W41" i="34"/>
  <c r="W41" i="33" s="1"/>
  <c r="Q58" i="34"/>
  <c r="Q58" i="33" s="1"/>
  <c r="U58" i="34"/>
  <c r="U58" i="33" s="1"/>
  <c r="R58" i="34"/>
  <c r="R58" i="33" s="1"/>
  <c r="V58" i="34"/>
  <c r="V58" i="33" s="1"/>
  <c r="S58" i="34"/>
  <c r="S58" i="33" s="1"/>
  <c r="W58" i="34"/>
  <c r="W58" i="33" s="1"/>
  <c r="T58" i="34"/>
  <c r="T58" i="33" s="1"/>
  <c r="X58" i="34"/>
  <c r="X58" i="33" s="1"/>
  <c r="W43" i="34"/>
  <c r="W43" i="33" s="1"/>
  <c r="X43" i="34"/>
  <c r="X43" i="33" s="1"/>
  <c r="V43" i="34"/>
  <c r="V43" i="33" s="1"/>
  <c r="S70" i="34"/>
  <c r="W39" i="34"/>
  <c r="W39" i="33" s="1"/>
  <c r="S39" i="34"/>
  <c r="S39" i="33" s="1"/>
  <c r="V61" i="34"/>
  <c r="V61" i="33" s="1"/>
  <c r="X65" i="34"/>
  <c r="X65" i="33" s="1"/>
  <c r="V39" i="34"/>
  <c r="V39" i="33" s="1"/>
  <c r="R39" i="34"/>
  <c r="R39" i="33" s="1"/>
  <c r="T71" i="34"/>
  <c r="V48" i="34"/>
  <c r="V48" i="33" s="1"/>
  <c r="V37" i="34"/>
  <c r="V37" i="33" s="1"/>
  <c r="R37" i="34"/>
  <c r="R37" i="33" s="1"/>
  <c r="V60" i="34"/>
  <c r="V60" i="33" s="1"/>
  <c r="U39" i="34"/>
  <c r="U39" i="33" s="1"/>
  <c r="M39" i="34"/>
  <c r="M39" i="33" s="1"/>
  <c r="X45" i="34"/>
  <c r="X45" i="33" s="1"/>
  <c r="X33" i="34"/>
  <c r="X33" i="33" s="1"/>
  <c r="T33" i="34"/>
  <c r="T33" i="33" s="1"/>
  <c r="P33" i="34"/>
  <c r="P33" i="33" s="1"/>
  <c r="L33" i="34"/>
  <c r="L33" i="33" s="1"/>
  <c r="X61" i="34"/>
  <c r="X61" i="33" s="1"/>
  <c r="T61" i="34"/>
  <c r="T61" i="33" s="1"/>
  <c r="U37" i="34"/>
  <c r="U37" i="33" s="1"/>
  <c r="Q37" i="34"/>
  <c r="Q37" i="33" s="1"/>
  <c r="U60" i="34"/>
  <c r="U60" i="33" s="1"/>
  <c r="X39" i="34"/>
  <c r="X39" i="33" s="1"/>
  <c r="T39" i="34"/>
  <c r="T39" i="33" s="1"/>
  <c r="W33" i="34"/>
  <c r="W33" i="33" s="1"/>
  <c r="S33" i="34"/>
  <c r="S33" i="33" s="1"/>
  <c r="O33" i="34"/>
  <c r="O33" i="33" s="1"/>
  <c r="W61" i="34"/>
  <c r="W61" i="33" s="1"/>
  <c r="D102" i="33"/>
  <c r="D77" i="33"/>
  <c r="D127" i="33"/>
  <c r="U71" i="34" l="1"/>
  <c r="T71" i="33"/>
  <c r="F76" i="34"/>
  <c r="E76" i="33"/>
  <c r="J64" i="34"/>
  <c r="I64" i="33"/>
  <c r="H108" i="34"/>
  <c r="G108" i="33"/>
  <c r="F84" i="34"/>
  <c r="F84" i="33" s="1"/>
  <c r="E84" i="33"/>
  <c r="K139" i="34"/>
  <c r="J139" i="33"/>
  <c r="F147" i="34"/>
  <c r="F147" i="33" s="1"/>
  <c r="E147" i="33"/>
  <c r="F151" i="34"/>
  <c r="E151" i="33"/>
  <c r="G71" i="34"/>
  <c r="G71" i="33" s="1"/>
  <c r="F71" i="33"/>
  <c r="F69" i="34"/>
  <c r="F69" i="33" s="1"/>
  <c r="E69" i="33"/>
  <c r="X75" i="34"/>
  <c r="X75" i="33" s="1"/>
  <c r="W75" i="33"/>
  <c r="G75" i="34"/>
  <c r="F75" i="33"/>
  <c r="I98" i="34"/>
  <c r="H98" i="33"/>
  <c r="G101" i="34"/>
  <c r="F101" i="33"/>
  <c r="G86" i="34"/>
  <c r="F86" i="33"/>
  <c r="F119" i="34"/>
  <c r="E119" i="33"/>
  <c r="H111" i="34"/>
  <c r="H111" i="33" s="1"/>
  <c r="G111" i="33"/>
  <c r="F125" i="34"/>
  <c r="E125" i="33"/>
  <c r="F148" i="34"/>
  <c r="E148" i="33"/>
  <c r="S147" i="34"/>
  <c r="R147" i="33"/>
  <c r="G142" i="34"/>
  <c r="G142" i="33" s="1"/>
  <c r="F142" i="33"/>
  <c r="X74" i="34"/>
  <c r="X74" i="33" s="1"/>
  <c r="W74" i="33"/>
  <c r="H95" i="34"/>
  <c r="G95" i="33"/>
  <c r="G90" i="34"/>
  <c r="F90" i="33"/>
  <c r="I124" i="34"/>
  <c r="H124" i="33"/>
  <c r="G107" i="34"/>
  <c r="F107" i="33"/>
  <c r="G138" i="34"/>
  <c r="F138" i="33"/>
  <c r="L90" i="34"/>
  <c r="K90" i="33"/>
  <c r="H74" i="34"/>
  <c r="G74" i="33"/>
  <c r="G132" i="34"/>
  <c r="F132" i="33"/>
  <c r="G66" i="34"/>
  <c r="F66" i="33"/>
  <c r="G149" i="34"/>
  <c r="F149" i="33"/>
  <c r="I88" i="34"/>
  <c r="H88" i="33"/>
  <c r="G89" i="34"/>
  <c r="F89" i="33"/>
  <c r="G110" i="34"/>
  <c r="F110" i="33"/>
  <c r="M146" i="34"/>
  <c r="L146" i="33"/>
  <c r="H96" i="34"/>
  <c r="G96" i="33"/>
  <c r="G120" i="34"/>
  <c r="F120" i="33"/>
  <c r="G63" i="34"/>
  <c r="F63" i="33"/>
  <c r="I150" i="34"/>
  <c r="H150" i="33"/>
  <c r="G61" i="34"/>
  <c r="G61" i="33" s="1"/>
  <c r="F61" i="33"/>
  <c r="F70" i="34"/>
  <c r="E70" i="33"/>
  <c r="F58" i="34"/>
  <c r="E58" i="33"/>
  <c r="R69" i="34"/>
  <c r="Q69" i="33"/>
  <c r="U72" i="34"/>
  <c r="T72" i="33"/>
  <c r="H92" i="34"/>
  <c r="G92" i="33"/>
  <c r="G91" i="34"/>
  <c r="F91" i="33"/>
  <c r="F115" i="34"/>
  <c r="E115" i="33"/>
  <c r="F123" i="34"/>
  <c r="E123" i="33"/>
  <c r="F137" i="34"/>
  <c r="E137" i="33"/>
  <c r="Q67" i="34"/>
  <c r="Q67" i="33" s="1"/>
  <c r="P67" i="33"/>
  <c r="T70" i="34"/>
  <c r="S70" i="33"/>
  <c r="G64" i="34"/>
  <c r="F64" i="33"/>
  <c r="J62" i="34"/>
  <c r="I62" i="33"/>
  <c r="I60" i="34"/>
  <c r="H60" i="33"/>
  <c r="F72" i="34"/>
  <c r="F72" i="33" s="1"/>
  <c r="E72" i="33"/>
  <c r="G118" i="34"/>
  <c r="F118" i="33"/>
  <c r="G109" i="34"/>
  <c r="F109" i="33"/>
  <c r="F139" i="34"/>
  <c r="E139" i="33"/>
  <c r="F145" i="34"/>
  <c r="F145" i="33" s="1"/>
  <c r="E145" i="33"/>
  <c r="F144" i="34"/>
  <c r="E144" i="33"/>
  <c r="H93" i="34"/>
  <c r="G93" i="33"/>
  <c r="H100" i="34"/>
  <c r="G100" i="33"/>
  <c r="G116" i="34"/>
  <c r="F116" i="33"/>
  <c r="G82" i="34"/>
  <c r="F82" i="33"/>
  <c r="G134" i="34"/>
  <c r="F134" i="33"/>
  <c r="G57" i="34"/>
  <c r="F57" i="33"/>
  <c r="G146" i="34"/>
  <c r="F146" i="33"/>
  <c r="H99" i="34"/>
  <c r="G99" i="33"/>
  <c r="H67" i="34"/>
  <c r="G67" i="33"/>
  <c r="G122" i="34"/>
  <c r="F122" i="33"/>
  <c r="G87" i="34"/>
  <c r="F87" i="33"/>
  <c r="K66" i="34"/>
  <c r="J66" i="33"/>
  <c r="I114" i="34"/>
  <c r="H114" i="33"/>
  <c r="G143" i="34"/>
  <c r="F143" i="33"/>
  <c r="H136" i="34"/>
  <c r="G136" i="33"/>
  <c r="Q146" i="34"/>
  <c r="P146" i="33"/>
  <c r="G69" i="34"/>
  <c r="L75" i="34"/>
  <c r="Q68" i="34"/>
  <c r="Q68" i="33" s="1"/>
  <c r="J101" i="34"/>
  <c r="J101" i="33" s="1"/>
  <c r="G84" i="34"/>
  <c r="G84" i="33" s="1"/>
  <c r="G121" i="34"/>
  <c r="T148" i="34"/>
  <c r="T148" i="33" s="1"/>
  <c r="H61" i="34"/>
  <c r="H73" i="34"/>
  <c r="H73" i="33" s="1"/>
  <c r="I111" i="34"/>
  <c r="I111" i="33" s="1"/>
  <c r="G147" i="34"/>
  <c r="G147" i="33" s="1"/>
  <c r="G141" i="34"/>
  <c r="G141" i="33" s="1"/>
  <c r="G140" i="34"/>
  <c r="G140" i="33" s="1"/>
  <c r="F65" i="34"/>
  <c r="F65" i="33" s="1"/>
  <c r="G68" i="34"/>
  <c r="G68" i="33" s="1"/>
  <c r="R67" i="34"/>
  <c r="R67" i="33" s="1"/>
  <c r="H71" i="34"/>
  <c r="H71" i="33" s="1"/>
  <c r="J70" i="34"/>
  <c r="J70" i="33" s="1"/>
  <c r="G72" i="34"/>
  <c r="G72" i="33" s="1"/>
  <c r="G98" i="34"/>
  <c r="G98" i="33" s="1"/>
  <c r="F126" i="34"/>
  <c r="F126" i="33" s="1"/>
  <c r="H142" i="34"/>
  <c r="H142" i="33" s="1"/>
  <c r="W73" i="34"/>
  <c r="W73" i="33" s="1"/>
  <c r="H83" i="34"/>
  <c r="H83" i="33" s="1"/>
  <c r="L76" i="34"/>
  <c r="L76" i="33" s="1"/>
  <c r="F59" i="34"/>
  <c r="F59" i="33" s="1"/>
  <c r="L64" i="34"/>
  <c r="L64" i="33" s="1"/>
  <c r="F97" i="34"/>
  <c r="F97" i="33" s="1"/>
  <c r="J91" i="34"/>
  <c r="J91" i="33" s="1"/>
  <c r="M138" i="34"/>
  <c r="M138" i="33" s="1"/>
  <c r="F113" i="34"/>
  <c r="F117" i="34"/>
  <c r="F117" i="33" s="1"/>
  <c r="G112" i="34"/>
  <c r="G112" i="33" s="1"/>
  <c r="R148" i="34"/>
  <c r="R148" i="33" s="1"/>
  <c r="G145" i="34"/>
  <c r="I135" i="34"/>
  <c r="I135" i="33" s="1"/>
  <c r="F133" i="34"/>
  <c r="F133" i="33" s="1"/>
  <c r="H85" i="34"/>
  <c r="H85" i="33" s="1"/>
  <c r="G94" i="34"/>
  <c r="G94" i="33" s="1"/>
  <c r="N39" i="34"/>
  <c r="N39" i="33" s="1"/>
  <c r="O40" i="34"/>
  <c r="O40" i="33" s="1"/>
  <c r="Q43" i="34"/>
  <c r="Q43" i="33" s="1"/>
  <c r="U47" i="34"/>
  <c r="U47" i="33" s="1"/>
  <c r="H38" i="34"/>
  <c r="H38" i="33" s="1"/>
  <c r="K37" i="34"/>
  <c r="K37" i="33" s="1"/>
  <c r="G46" i="34"/>
  <c r="G46" i="33" s="1"/>
  <c r="H36" i="34"/>
  <c r="H36" i="33" s="1"/>
  <c r="I50" i="34"/>
  <c r="I50" i="33" s="1"/>
  <c r="G45" i="34"/>
  <c r="G45" i="33" s="1"/>
  <c r="F44" i="34"/>
  <c r="F44" i="33" s="1"/>
  <c r="H47" i="34"/>
  <c r="H47" i="33" s="1"/>
  <c r="F47" i="34"/>
  <c r="F47" i="33" s="1"/>
  <c r="S45" i="34"/>
  <c r="S45" i="33" s="1"/>
  <c r="Q42" i="34"/>
  <c r="Q42" i="33" s="1"/>
  <c r="W48" i="34"/>
  <c r="W48" i="33" s="1"/>
  <c r="G33" i="34"/>
  <c r="G33" i="33" s="1"/>
  <c r="F41" i="34"/>
  <c r="F41" i="33" s="1"/>
  <c r="H34" i="34"/>
  <c r="H34" i="33" s="1"/>
  <c r="U46" i="34"/>
  <c r="U46" i="33" s="1"/>
  <c r="G42" i="34"/>
  <c r="G42" i="33" s="1"/>
  <c r="H48" i="34"/>
  <c r="H48" i="33" s="1"/>
  <c r="F51" i="34"/>
  <c r="F51" i="33" s="1"/>
  <c r="H51" i="34"/>
  <c r="H51" i="33" s="1"/>
  <c r="F39" i="34"/>
  <c r="F39" i="33" s="1"/>
  <c r="G49" i="34"/>
  <c r="G49" i="33" s="1"/>
  <c r="F43" i="34"/>
  <c r="F43" i="33" s="1"/>
  <c r="L38" i="34"/>
  <c r="L38" i="33" s="1"/>
  <c r="W49" i="34"/>
  <c r="W49" i="33" s="1"/>
  <c r="R44" i="34"/>
  <c r="R44" i="33" s="1"/>
  <c r="H37" i="34"/>
  <c r="H37" i="33" s="1"/>
  <c r="O41" i="34"/>
  <c r="O41" i="33" s="1"/>
  <c r="H40" i="34"/>
  <c r="H40" i="33" s="1"/>
  <c r="G32" i="34"/>
  <c r="G32" i="33" s="1"/>
  <c r="H35" i="34"/>
  <c r="H35" i="33" s="1"/>
  <c r="D11" i="34"/>
  <c r="D11" i="33"/>
  <c r="H145" i="34" l="1"/>
  <c r="H145" i="33" s="1"/>
  <c r="G145" i="33"/>
  <c r="I61" i="34"/>
  <c r="H61" i="33"/>
  <c r="G113" i="34"/>
  <c r="G113" i="33" s="1"/>
  <c r="F113" i="33"/>
  <c r="H69" i="34"/>
  <c r="H69" i="33" s="1"/>
  <c r="G69" i="33"/>
  <c r="I136" i="34"/>
  <c r="H136" i="33"/>
  <c r="J114" i="34"/>
  <c r="I114" i="33"/>
  <c r="H87" i="34"/>
  <c r="G87" i="33"/>
  <c r="I67" i="34"/>
  <c r="H67" i="33"/>
  <c r="H146" i="34"/>
  <c r="G146" i="33"/>
  <c r="G134" i="33"/>
  <c r="H134" i="34"/>
  <c r="H116" i="34"/>
  <c r="G116" i="33"/>
  <c r="I93" i="34"/>
  <c r="H93" i="33"/>
  <c r="H109" i="34"/>
  <c r="G109" i="33"/>
  <c r="K62" i="34"/>
  <c r="J62" i="33"/>
  <c r="U70" i="34"/>
  <c r="T70" i="33"/>
  <c r="G137" i="34"/>
  <c r="F137" i="33"/>
  <c r="G115" i="34"/>
  <c r="F115" i="33"/>
  <c r="I92" i="34"/>
  <c r="H92" i="33"/>
  <c r="S69" i="34"/>
  <c r="R69" i="33"/>
  <c r="G70" i="34"/>
  <c r="G70" i="33" s="1"/>
  <c r="F70" i="33"/>
  <c r="J150" i="34"/>
  <c r="I150" i="33"/>
  <c r="H120" i="34"/>
  <c r="G120" i="33"/>
  <c r="N146" i="34"/>
  <c r="N146" i="33" s="1"/>
  <c r="M146" i="33"/>
  <c r="H89" i="34"/>
  <c r="G89" i="33"/>
  <c r="H149" i="34"/>
  <c r="G149" i="33"/>
  <c r="H132" i="34"/>
  <c r="G132" i="33"/>
  <c r="M90" i="34"/>
  <c r="L90" i="33"/>
  <c r="H107" i="34"/>
  <c r="G107" i="33"/>
  <c r="H90" i="34"/>
  <c r="G90" i="33"/>
  <c r="T147" i="34"/>
  <c r="S147" i="33"/>
  <c r="G125" i="34"/>
  <c r="F125" i="33"/>
  <c r="G119" i="34"/>
  <c r="F119" i="33"/>
  <c r="H101" i="34"/>
  <c r="G101" i="33"/>
  <c r="H75" i="34"/>
  <c r="G75" i="33"/>
  <c r="G151" i="34"/>
  <c r="F151" i="33"/>
  <c r="L139" i="34"/>
  <c r="K139" i="33"/>
  <c r="I108" i="34"/>
  <c r="H108" i="33"/>
  <c r="G76" i="34"/>
  <c r="F76" i="33"/>
  <c r="H121" i="34"/>
  <c r="H121" i="33" s="1"/>
  <c r="G121" i="33"/>
  <c r="M75" i="34"/>
  <c r="L75" i="33"/>
  <c r="R146" i="34"/>
  <c r="Q146" i="33"/>
  <c r="H143" i="34"/>
  <c r="G143" i="33"/>
  <c r="L66" i="34"/>
  <c r="K66" i="33"/>
  <c r="H122" i="34"/>
  <c r="G122" i="33"/>
  <c r="I99" i="34"/>
  <c r="H99" i="33"/>
  <c r="H57" i="34"/>
  <c r="G57" i="33"/>
  <c r="H82" i="34"/>
  <c r="G82" i="33"/>
  <c r="I100" i="34"/>
  <c r="H100" i="33"/>
  <c r="G144" i="34"/>
  <c r="F144" i="33"/>
  <c r="G139" i="34"/>
  <c r="F139" i="33"/>
  <c r="H118" i="34"/>
  <c r="G118" i="33"/>
  <c r="J60" i="34"/>
  <c r="I60" i="33"/>
  <c r="H64" i="34"/>
  <c r="H64" i="33" s="1"/>
  <c r="G64" i="33"/>
  <c r="G123" i="34"/>
  <c r="F123" i="33"/>
  <c r="H91" i="34"/>
  <c r="G91" i="33"/>
  <c r="V72" i="34"/>
  <c r="U72" i="33"/>
  <c r="G58" i="34"/>
  <c r="F58" i="33"/>
  <c r="H63" i="34"/>
  <c r="G63" i="33"/>
  <c r="I96" i="34"/>
  <c r="H96" i="33"/>
  <c r="H110" i="34"/>
  <c r="G110" i="33"/>
  <c r="J88" i="34"/>
  <c r="I88" i="33"/>
  <c r="H66" i="34"/>
  <c r="H66" i="33" s="1"/>
  <c r="G66" i="33"/>
  <c r="I74" i="34"/>
  <c r="H74" i="33"/>
  <c r="H138" i="34"/>
  <c r="G138" i="33"/>
  <c r="J124" i="34"/>
  <c r="I124" i="33"/>
  <c r="I95" i="34"/>
  <c r="H95" i="33"/>
  <c r="G148" i="34"/>
  <c r="F148" i="33"/>
  <c r="H86" i="34"/>
  <c r="G86" i="33"/>
  <c r="J98" i="34"/>
  <c r="I98" i="33"/>
  <c r="K64" i="34"/>
  <c r="K64" i="33" s="1"/>
  <c r="J64" i="33"/>
  <c r="V71" i="34"/>
  <c r="U71" i="33"/>
  <c r="I121" i="34"/>
  <c r="I121" i="33" s="1"/>
  <c r="K101" i="34"/>
  <c r="K101" i="33" s="1"/>
  <c r="R68" i="34"/>
  <c r="R68" i="33" s="1"/>
  <c r="U148" i="34"/>
  <c r="U148" i="33" s="1"/>
  <c r="H84" i="34"/>
  <c r="H84" i="33" s="1"/>
  <c r="I69" i="34"/>
  <c r="I69" i="33" s="1"/>
  <c r="K70" i="34"/>
  <c r="K70" i="33" s="1"/>
  <c r="S67" i="34"/>
  <c r="S67" i="33" s="1"/>
  <c r="G65" i="34"/>
  <c r="G65" i="33" s="1"/>
  <c r="H140" i="34"/>
  <c r="H140" i="33" s="1"/>
  <c r="H147" i="34"/>
  <c r="H147" i="33" s="1"/>
  <c r="J111" i="34"/>
  <c r="J111" i="33" s="1"/>
  <c r="I142" i="34"/>
  <c r="I142" i="33" s="1"/>
  <c r="G126" i="34"/>
  <c r="G126" i="33" s="1"/>
  <c r="H72" i="34"/>
  <c r="H72" i="33" s="1"/>
  <c r="I71" i="34"/>
  <c r="I71" i="33" s="1"/>
  <c r="H68" i="34"/>
  <c r="H68" i="33" s="1"/>
  <c r="H141" i="34"/>
  <c r="H141" i="33" s="1"/>
  <c r="I73" i="34"/>
  <c r="I73" i="33" s="1"/>
  <c r="E127" i="33"/>
  <c r="E21" i="33" s="1"/>
  <c r="E21" i="34" s="1"/>
  <c r="E152" i="33"/>
  <c r="E22" i="33" s="1"/>
  <c r="E42" i="6" s="1"/>
  <c r="E102" i="33"/>
  <c r="E20" i="33" s="1"/>
  <c r="E20" i="34" s="1"/>
  <c r="E77" i="33"/>
  <c r="E19" i="33" s="1"/>
  <c r="E19" i="34" s="1"/>
  <c r="J135" i="34"/>
  <c r="J135" i="33" s="1"/>
  <c r="I145" i="34"/>
  <c r="I145" i="33" s="1"/>
  <c r="G117" i="34"/>
  <c r="G117" i="33" s="1"/>
  <c r="H113" i="34"/>
  <c r="H113" i="33" s="1"/>
  <c r="G97" i="34"/>
  <c r="G97" i="33" s="1"/>
  <c r="G59" i="34"/>
  <c r="G59" i="33" s="1"/>
  <c r="X73" i="34"/>
  <c r="X73" i="33" s="1"/>
  <c r="G133" i="34"/>
  <c r="H112" i="34"/>
  <c r="H112" i="33" s="1"/>
  <c r="N138" i="34"/>
  <c r="N138" i="33" s="1"/>
  <c r="K91" i="34"/>
  <c r="K91" i="33" s="1"/>
  <c r="M64" i="34"/>
  <c r="M64" i="33" s="1"/>
  <c r="M76" i="34"/>
  <c r="M76" i="33" s="1"/>
  <c r="I83" i="34"/>
  <c r="I83" i="33" s="1"/>
  <c r="I85" i="34"/>
  <c r="I85" i="33" s="1"/>
  <c r="H94" i="34"/>
  <c r="H94" i="33" s="1"/>
  <c r="I48" i="34"/>
  <c r="I48" i="33" s="1"/>
  <c r="E52" i="33"/>
  <c r="E18" i="33" s="1"/>
  <c r="X48" i="34"/>
  <c r="X48" i="33" s="1"/>
  <c r="I47" i="34"/>
  <c r="I47" i="33" s="1"/>
  <c r="H45" i="34"/>
  <c r="H45" i="33" s="1"/>
  <c r="I37" i="34"/>
  <c r="I37" i="33" s="1"/>
  <c r="X49" i="34"/>
  <c r="X49" i="33" s="1"/>
  <c r="G43" i="34"/>
  <c r="G43" i="33" s="1"/>
  <c r="G39" i="34"/>
  <c r="G39" i="33" s="1"/>
  <c r="I34" i="34"/>
  <c r="I34" i="33" s="1"/>
  <c r="H33" i="34"/>
  <c r="H33" i="33" s="1"/>
  <c r="R42" i="34"/>
  <c r="R42" i="33" s="1"/>
  <c r="L37" i="34"/>
  <c r="L37" i="33" s="1"/>
  <c r="V47" i="34"/>
  <c r="V47" i="33" s="1"/>
  <c r="P40" i="34"/>
  <c r="P40" i="33" s="1"/>
  <c r="O39" i="34"/>
  <c r="O39" i="33" s="1"/>
  <c r="H32" i="34"/>
  <c r="H32" i="33" s="1"/>
  <c r="I40" i="34"/>
  <c r="I40" i="33" s="1"/>
  <c r="P41" i="34"/>
  <c r="P41" i="33" s="1"/>
  <c r="T45" i="34"/>
  <c r="T45" i="33" s="1"/>
  <c r="G44" i="34"/>
  <c r="G44" i="33" s="1"/>
  <c r="I36" i="34"/>
  <c r="I36" i="33" s="1"/>
  <c r="H46" i="34"/>
  <c r="H46" i="33" s="1"/>
  <c r="I35" i="34"/>
  <c r="I35" i="33" s="1"/>
  <c r="S44" i="34"/>
  <c r="S44" i="33" s="1"/>
  <c r="M38" i="34"/>
  <c r="M38" i="33" s="1"/>
  <c r="H49" i="34"/>
  <c r="H49" i="33" s="1"/>
  <c r="I51" i="34"/>
  <c r="I51" i="33" s="1"/>
  <c r="H42" i="34"/>
  <c r="H42" i="33" s="1"/>
  <c r="V46" i="34"/>
  <c r="V46" i="33" s="1"/>
  <c r="G41" i="34"/>
  <c r="G41" i="33" s="1"/>
  <c r="I38" i="34"/>
  <c r="I38" i="33" s="1"/>
  <c r="R43" i="34"/>
  <c r="R43" i="33" s="1"/>
  <c r="I134" i="34" l="1"/>
  <c r="H134" i="33"/>
  <c r="H133" i="34"/>
  <c r="I86" i="34"/>
  <c r="H86" i="33"/>
  <c r="J95" i="34"/>
  <c r="I95" i="33"/>
  <c r="I138" i="34"/>
  <c r="I138" i="33" s="1"/>
  <c r="H138" i="33"/>
  <c r="H110" i="33"/>
  <c r="I110" i="34"/>
  <c r="I63" i="34"/>
  <c r="H63" i="33"/>
  <c r="W72" i="34"/>
  <c r="V72" i="33"/>
  <c r="H123" i="34"/>
  <c r="G123" i="33"/>
  <c r="K60" i="34"/>
  <c r="J60" i="33"/>
  <c r="H139" i="34"/>
  <c r="G139" i="33"/>
  <c r="J100" i="34"/>
  <c r="I100" i="33"/>
  <c r="I57" i="34"/>
  <c r="H57" i="33"/>
  <c r="I122" i="34"/>
  <c r="H122" i="33"/>
  <c r="I143" i="34"/>
  <c r="H143" i="33"/>
  <c r="N75" i="34"/>
  <c r="N75" i="33" s="1"/>
  <c r="M75" i="33"/>
  <c r="H76" i="34"/>
  <c r="G76" i="33"/>
  <c r="M139" i="34"/>
  <c r="L139" i="33"/>
  <c r="I75" i="34"/>
  <c r="H75" i="33"/>
  <c r="H119" i="34"/>
  <c r="G119" i="33"/>
  <c r="U147" i="34"/>
  <c r="T147" i="33"/>
  <c r="I107" i="34"/>
  <c r="H107" i="33"/>
  <c r="I132" i="34"/>
  <c r="H132" i="33"/>
  <c r="I89" i="34"/>
  <c r="H89" i="33"/>
  <c r="I120" i="34"/>
  <c r="H120" i="33"/>
  <c r="J92" i="34"/>
  <c r="I92" i="33"/>
  <c r="H137" i="34"/>
  <c r="G137" i="33"/>
  <c r="L62" i="34"/>
  <c r="K62" i="33"/>
  <c r="J93" i="34"/>
  <c r="I93" i="33"/>
  <c r="J67" i="34"/>
  <c r="I67" i="33"/>
  <c r="K114" i="34"/>
  <c r="J114" i="33"/>
  <c r="J61" i="34"/>
  <c r="I61" i="33"/>
  <c r="W71" i="34"/>
  <c r="V71" i="33"/>
  <c r="K98" i="34"/>
  <c r="J98" i="33"/>
  <c r="H148" i="34"/>
  <c r="G148" i="33"/>
  <c r="K124" i="34"/>
  <c r="J124" i="33"/>
  <c r="J74" i="34"/>
  <c r="I74" i="33"/>
  <c r="K88" i="34"/>
  <c r="J88" i="33"/>
  <c r="J96" i="34"/>
  <c r="I96" i="33"/>
  <c r="H58" i="34"/>
  <c r="G58" i="33"/>
  <c r="I91" i="34"/>
  <c r="I91" i="33" s="1"/>
  <c r="H91" i="33"/>
  <c r="I118" i="34"/>
  <c r="H118" i="33"/>
  <c r="H144" i="34"/>
  <c r="G144" i="33"/>
  <c r="I82" i="34"/>
  <c r="H82" i="33"/>
  <c r="J99" i="34"/>
  <c r="I99" i="33"/>
  <c r="M66" i="34"/>
  <c r="L66" i="33"/>
  <c r="S146" i="34"/>
  <c r="R146" i="33"/>
  <c r="I108" i="33"/>
  <c r="J108" i="34"/>
  <c r="H151" i="34"/>
  <c r="G151" i="33"/>
  <c r="I101" i="34"/>
  <c r="I101" i="33" s="1"/>
  <c r="H101" i="33"/>
  <c r="H125" i="34"/>
  <c r="G125" i="33"/>
  <c r="I90" i="34"/>
  <c r="I90" i="33" s="1"/>
  <c r="H90" i="33"/>
  <c r="M90" i="33"/>
  <c r="N90" i="34"/>
  <c r="I149" i="34"/>
  <c r="H149" i="33"/>
  <c r="K150" i="34"/>
  <c r="J150" i="33"/>
  <c r="T69" i="34"/>
  <c r="S69" i="33"/>
  <c r="H115" i="34"/>
  <c r="G115" i="33"/>
  <c r="V70" i="34"/>
  <c r="U70" i="33"/>
  <c r="I109" i="34"/>
  <c r="H109" i="33"/>
  <c r="I116" i="34"/>
  <c r="H116" i="33"/>
  <c r="I146" i="34"/>
  <c r="H146" i="33"/>
  <c r="I87" i="34"/>
  <c r="H87" i="33"/>
  <c r="I136" i="33"/>
  <c r="J136" i="34"/>
  <c r="S68" i="34"/>
  <c r="S68" i="33" s="1"/>
  <c r="J121" i="34"/>
  <c r="J121" i="33" s="1"/>
  <c r="J69" i="34"/>
  <c r="J69" i="33" s="1"/>
  <c r="I84" i="34"/>
  <c r="I84" i="33" s="1"/>
  <c r="L101" i="34"/>
  <c r="L101" i="33" s="1"/>
  <c r="V148" i="34"/>
  <c r="V148" i="33" s="1"/>
  <c r="I140" i="34"/>
  <c r="I140" i="33" s="1"/>
  <c r="T67" i="34"/>
  <c r="T67" i="33" s="1"/>
  <c r="E22" i="34"/>
  <c r="J71" i="34"/>
  <c r="J71" i="33" s="1"/>
  <c r="H126" i="34"/>
  <c r="H126" i="33" s="1"/>
  <c r="F102" i="33"/>
  <c r="F20" i="33" s="1"/>
  <c r="F20" i="34" s="1"/>
  <c r="K111" i="34"/>
  <c r="K111" i="33" s="1"/>
  <c r="I147" i="34"/>
  <c r="I147" i="33" s="1"/>
  <c r="H65" i="34"/>
  <c r="H65" i="33" s="1"/>
  <c r="L70" i="34"/>
  <c r="L70" i="33" s="1"/>
  <c r="J73" i="34"/>
  <c r="J73" i="33" s="1"/>
  <c r="I141" i="34"/>
  <c r="I141" i="33" s="1"/>
  <c r="I68" i="34"/>
  <c r="I68" i="33" s="1"/>
  <c r="I72" i="34"/>
  <c r="I72" i="33" s="1"/>
  <c r="J142" i="34"/>
  <c r="J142" i="33" s="1"/>
  <c r="F77" i="33"/>
  <c r="F19" i="33" s="1"/>
  <c r="F19" i="34" s="1"/>
  <c r="F152" i="33"/>
  <c r="F22" i="33" s="1"/>
  <c r="F42" i="6" s="1"/>
  <c r="J83" i="34"/>
  <c r="J83" i="33" s="1"/>
  <c r="N64" i="34"/>
  <c r="N64" i="33" s="1"/>
  <c r="H59" i="34"/>
  <c r="H59" i="33" s="1"/>
  <c r="H97" i="34"/>
  <c r="H97" i="33" s="1"/>
  <c r="I113" i="34"/>
  <c r="I113" i="33" s="1"/>
  <c r="K135" i="34"/>
  <c r="K135" i="33" s="1"/>
  <c r="F127" i="33"/>
  <c r="F21" i="33" s="1"/>
  <c r="F21" i="34" s="1"/>
  <c r="N76" i="34"/>
  <c r="N76" i="33" s="1"/>
  <c r="L91" i="34"/>
  <c r="L91" i="33" s="1"/>
  <c r="O138" i="34"/>
  <c r="O138" i="33" s="1"/>
  <c r="I112" i="34"/>
  <c r="I112" i="33" s="1"/>
  <c r="H117" i="34"/>
  <c r="H117" i="33" s="1"/>
  <c r="J145" i="34"/>
  <c r="J145" i="33" s="1"/>
  <c r="E23" i="33"/>
  <c r="I94" i="34"/>
  <c r="I94" i="33" s="1"/>
  <c r="J85" i="34"/>
  <c r="J85" i="33" s="1"/>
  <c r="W46" i="34"/>
  <c r="W46" i="33" s="1"/>
  <c r="H44" i="34"/>
  <c r="H44" i="33" s="1"/>
  <c r="I49" i="34"/>
  <c r="I49" i="33" s="1"/>
  <c r="T44" i="34"/>
  <c r="T44" i="33" s="1"/>
  <c r="I46" i="34"/>
  <c r="I46" i="33" s="1"/>
  <c r="P39" i="34"/>
  <c r="P39" i="33" s="1"/>
  <c r="W47" i="34"/>
  <c r="W47" i="33" s="1"/>
  <c r="S42" i="34"/>
  <c r="S42" i="33" s="1"/>
  <c r="J34" i="34"/>
  <c r="J34" i="33" s="1"/>
  <c r="H43" i="34"/>
  <c r="H43" i="33" s="1"/>
  <c r="H41" i="34"/>
  <c r="H41" i="33" s="1"/>
  <c r="J35" i="34"/>
  <c r="J35" i="33" s="1"/>
  <c r="U45" i="34"/>
  <c r="U45" i="33" s="1"/>
  <c r="Q41" i="34"/>
  <c r="Q41" i="33" s="1"/>
  <c r="I32" i="34"/>
  <c r="I32" i="33" s="1"/>
  <c r="F52" i="33"/>
  <c r="F18" i="33" s="1"/>
  <c r="I45" i="34"/>
  <c r="I45" i="33" s="1"/>
  <c r="E18" i="34"/>
  <c r="S43" i="34"/>
  <c r="S43" i="33" s="1"/>
  <c r="I42" i="34"/>
  <c r="I42" i="33" s="1"/>
  <c r="N38" i="34"/>
  <c r="N38" i="33" s="1"/>
  <c r="J36" i="34"/>
  <c r="J36" i="33" s="1"/>
  <c r="Q40" i="34"/>
  <c r="Q40" i="33" s="1"/>
  <c r="M37" i="34"/>
  <c r="M37" i="33" s="1"/>
  <c r="I33" i="34"/>
  <c r="I33" i="33" s="1"/>
  <c r="H39" i="34"/>
  <c r="H39" i="33" s="1"/>
  <c r="D10" i="33"/>
  <c r="J108" i="33" l="1"/>
  <c r="K108" i="34"/>
  <c r="J110" i="34"/>
  <c r="I110" i="33"/>
  <c r="J87" i="34"/>
  <c r="I87" i="33"/>
  <c r="J116" i="34"/>
  <c r="I116" i="33"/>
  <c r="W70" i="34"/>
  <c r="V70" i="33"/>
  <c r="U69" i="34"/>
  <c r="T69" i="33"/>
  <c r="J149" i="34"/>
  <c r="I149" i="33"/>
  <c r="N66" i="34"/>
  <c r="M66" i="33"/>
  <c r="J82" i="34"/>
  <c r="I82" i="33"/>
  <c r="J118" i="34"/>
  <c r="I118" i="33"/>
  <c r="I58" i="34"/>
  <c r="H58" i="33"/>
  <c r="K88" i="33"/>
  <c r="L88" i="34"/>
  <c r="L124" i="34"/>
  <c r="K124" i="33"/>
  <c r="L98" i="34"/>
  <c r="K98" i="33"/>
  <c r="J61" i="33"/>
  <c r="K61" i="34"/>
  <c r="K67" i="34"/>
  <c r="J67" i="33"/>
  <c r="M62" i="34"/>
  <c r="L62" i="33"/>
  <c r="K92" i="34"/>
  <c r="J92" i="33"/>
  <c r="J89" i="34"/>
  <c r="I89" i="33"/>
  <c r="J107" i="34"/>
  <c r="I107" i="33"/>
  <c r="I119" i="34"/>
  <c r="H119" i="33"/>
  <c r="N139" i="34"/>
  <c r="M139" i="33"/>
  <c r="J122" i="34"/>
  <c r="I122" i="33"/>
  <c r="K100" i="34"/>
  <c r="J100" i="33"/>
  <c r="L60" i="34"/>
  <c r="K60" i="33"/>
  <c r="X72" i="34"/>
  <c r="X72" i="33" s="1"/>
  <c r="W72" i="33"/>
  <c r="K95" i="34"/>
  <c r="J95" i="33"/>
  <c r="I133" i="34"/>
  <c r="K136" i="34"/>
  <c r="J136" i="33"/>
  <c r="O90" i="34"/>
  <c r="N90" i="33"/>
  <c r="J146" i="34"/>
  <c r="J146" i="33" s="1"/>
  <c r="I146" i="33"/>
  <c r="J109" i="34"/>
  <c r="I109" i="33"/>
  <c r="I115" i="34"/>
  <c r="H115" i="33"/>
  <c r="L150" i="34"/>
  <c r="K150" i="33"/>
  <c r="I125" i="34"/>
  <c r="H125" i="33"/>
  <c r="I151" i="34"/>
  <c r="H151" i="33"/>
  <c r="S146" i="33"/>
  <c r="T146" i="34"/>
  <c r="K99" i="34"/>
  <c r="J99" i="33"/>
  <c r="I144" i="34"/>
  <c r="H144" i="33"/>
  <c r="K96" i="34"/>
  <c r="J96" i="33"/>
  <c r="K74" i="34"/>
  <c r="J74" i="33"/>
  <c r="I148" i="34"/>
  <c r="H148" i="33"/>
  <c r="X71" i="34"/>
  <c r="X71" i="33" s="1"/>
  <c r="W71" i="33"/>
  <c r="L114" i="34"/>
  <c r="K114" i="33"/>
  <c r="K93" i="34"/>
  <c r="J93" i="33"/>
  <c r="I137" i="34"/>
  <c r="H137" i="33"/>
  <c r="J120" i="34"/>
  <c r="I120" i="33"/>
  <c r="J132" i="34"/>
  <c r="I132" i="33"/>
  <c r="V147" i="34"/>
  <c r="U147" i="33"/>
  <c r="J75" i="34"/>
  <c r="I75" i="33"/>
  <c r="I76" i="34"/>
  <c r="H76" i="33"/>
  <c r="J143" i="34"/>
  <c r="I143" i="33"/>
  <c r="J57" i="34"/>
  <c r="I57" i="33"/>
  <c r="I139" i="34"/>
  <c r="I139" i="33" s="1"/>
  <c r="H139" i="33"/>
  <c r="I123" i="34"/>
  <c r="H123" i="33"/>
  <c r="J63" i="34"/>
  <c r="I63" i="33"/>
  <c r="J86" i="34"/>
  <c r="I86" i="33"/>
  <c r="J134" i="34"/>
  <c r="I134" i="33"/>
  <c r="E23" i="34"/>
  <c r="G102" i="33"/>
  <c r="G20" i="33" s="1"/>
  <c r="G20" i="34" s="1"/>
  <c r="W148" i="34"/>
  <c r="W148" i="33" s="1"/>
  <c r="M101" i="34"/>
  <c r="M101" i="33" s="1"/>
  <c r="J84" i="34"/>
  <c r="J84" i="33" s="1"/>
  <c r="K69" i="34"/>
  <c r="K69" i="33" s="1"/>
  <c r="K121" i="34"/>
  <c r="K121" i="33" s="1"/>
  <c r="T68" i="34"/>
  <c r="T68" i="33" s="1"/>
  <c r="I126" i="34"/>
  <c r="I126" i="33" s="1"/>
  <c r="K142" i="34"/>
  <c r="K142" i="33" s="1"/>
  <c r="J68" i="34"/>
  <c r="J68" i="33" s="1"/>
  <c r="J141" i="34"/>
  <c r="J141" i="33" s="1"/>
  <c r="M70" i="34"/>
  <c r="M70" i="33" s="1"/>
  <c r="J147" i="34"/>
  <c r="J147" i="33" s="1"/>
  <c r="J140" i="34"/>
  <c r="J140" i="33" s="1"/>
  <c r="L111" i="34"/>
  <c r="L111" i="33" s="1"/>
  <c r="K71" i="34"/>
  <c r="K71" i="33" s="1"/>
  <c r="J72" i="34"/>
  <c r="J72" i="33" s="1"/>
  <c r="K73" i="34"/>
  <c r="K73" i="33" s="1"/>
  <c r="I65" i="34"/>
  <c r="I65" i="33" s="1"/>
  <c r="U67" i="34"/>
  <c r="U67" i="33" s="1"/>
  <c r="G127" i="33"/>
  <c r="G21" i="33" s="1"/>
  <c r="G21" i="34" s="1"/>
  <c r="F22" i="34"/>
  <c r="G77" i="33"/>
  <c r="G19" i="33" s="1"/>
  <c r="G19" i="34" s="1"/>
  <c r="L135" i="34"/>
  <c r="L135" i="33" s="1"/>
  <c r="J113" i="34"/>
  <c r="J113" i="33" s="1"/>
  <c r="I97" i="34"/>
  <c r="I97" i="33" s="1"/>
  <c r="O64" i="34"/>
  <c r="O64" i="33" s="1"/>
  <c r="I117" i="34"/>
  <c r="I117" i="33" s="1"/>
  <c r="J112" i="34"/>
  <c r="J112" i="33" s="1"/>
  <c r="M91" i="34"/>
  <c r="M91" i="33" s="1"/>
  <c r="I59" i="34"/>
  <c r="I59" i="33" s="1"/>
  <c r="K83" i="34"/>
  <c r="K83" i="33" s="1"/>
  <c r="K145" i="34"/>
  <c r="K145" i="33" s="1"/>
  <c r="P138" i="34"/>
  <c r="P138" i="33" s="1"/>
  <c r="G52" i="33"/>
  <c r="G18" i="33" s="1"/>
  <c r="G18" i="34" s="1"/>
  <c r="J94" i="34"/>
  <c r="J94" i="33" s="1"/>
  <c r="K85" i="34"/>
  <c r="K85" i="33" s="1"/>
  <c r="R40" i="34"/>
  <c r="R40" i="33" s="1"/>
  <c r="O38" i="34"/>
  <c r="O38" i="33" s="1"/>
  <c r="T43" i="34"/>
  <c r="T43" i="33" s="1"/>
  <c r="J32" i="34"/>
  <c r="J32" i="33" s="1"/>
  <c r="R41" i="34"/>
  <c r="R41" i="33" s="1"/>
  <c r="I41" i="34"/>
  <c r="I41" i="33" s="1"/>
  <c r="K36" i="34"/>
  <c r="K36" i="33" s="1"/>
  <c r="F18" i="34"/>
  <c r="T42" i="34"/>
  <c r="T42" i="33" s="1"/>
  <c r="Q39" i="34"/>
  <c r="Q39" i="33" s="1"/>
  <c r="I39" i="34"/>
  <c r="I39" i="33" s="1"/>
  <c r="J33" i="34"/>
  <c r="J33" i="33" s="1"/>
  <c r="N37" i="34"/>
  <c r="N37" i="33" s="1"/>
  <c r="V45" i="34"/>
  <c r="V45" i="33" s="1"/>
  <c r="K35" i="34"/>
  <c r="K35" i="33" s="1"/>
  <c r="U44" i="34"/>
  <c r="U44" i="33" s="1"/>
  <c r="I44" i="34"/>
  <c r="I44" i="33" s="1"/>
  <c r="I43" i="34"/>
  <c r="I43" i="33" s="1"/>
  <c r="K34" i="34"/>
  <c r="K34" i="33" s="1"/>
  <c r="X47" i="34"/>
  <c r="X47" i="33" s="1"/>
  <c r="X46" i="34"/>
  <c r="X46" i="33" s="1"/>
  <c r="D10" i="34"/>
  <c r="L88" i="33" l="1"/>
  <c r="M88" i="34"/>
  <c r="K134" i="34"/>
  <c r="J134" i="33"/>
  <c r="K63" i="34"/>
  <c r="J63" i="33"/>
  <c r="K143" i="34"/>
  <c r="J143" i="33"/>
  <c r="K75" i="34"/>
  <c r="K75" i="33" s="1"/>
  <c r="J75" i="33"/>
  <c r="K132" i="34"/>
  <c r="J132" i="33"/>
  <c r="J137" i="34"/>
  <c r="I137" i="33"/>
  <c r="L114" i="33"/>
  <c r="M114" i="34"/>
  <c r="J148" i="34"/>
  <c r="I148" i="33"/>
  <c r="L96" i="34"/>
  <c r="K96" i="33"/>
  <c r="L99" i="34"/>
  <c r="K99" i="33"/>
  <c r="J151" i="34"/>
  <c r="I151" i="33"/>
  <c r="M150" i="34"/>
  <c r="L150" i="33"/>
  <c r="K109" i="34"/>
  <c r="J109" i="33"/>
  <c r="O90" i="33"/>
  <c r="P90" i="34"/>
  <c r="J133" i="34"/>
  <c r="L100" i="34"/>
  <c r="K100" i="33"/>
  <c r="O139" i="34"/>
  <c r="N139" i="33"/>
  <c r="K107" i="34"/>
  <c r="J107" i="33"/>
  <c r="L92" i="34"/>
  <c r="K92" i="33"/>
  <c r="L67" i="34"/>
  <c r="K67" i="33"/>
  <c r="M98" i="34"/>
  <c r="L98" i="33"/>
  <c r="K118" i="34"/>
  <c r="J118" i="33"/>
  <c r="N66" i="33"/>
  <c r="O66" i="34"/>
  <c r="V69" i="34"/>
  <c r="U69" i="33"/>
  <c r="K116" i="34"/>
  <c r="J116" i="33"/>
  <c r="K110" i="34"/>
  <c r="J110" i="33"/>
  <c r="U146" i="34"/>
  <c r="T146" i="33"/>
  <c r="K61" i="33"/>
  <c r="L61" i="34"/>
  <c r="K108" i="33"/>
  <c r="L108" i="34"/>
  <c r="K86" i="34"/>
  <c r="J86" i="33"/>
  <c r="J123" i="34"/>
  <c r="I123" i="33"/>
  <c r="K57" i="34"/>
  <c r="J57" i="33"/>
  <c r="J76" i="34"/>
  <c r="I76" i="33"/>
  <c r="W147" i="34"/>
  <c r="V147" i="33"/>
  <c r="K120" i="34"/>
  <c r="J120" i="33"/>
  <c r="L93" i="34"/>
  <c r="K93" i="33"/>
  <c r="L74" i="34"/>
  <c r="K74" i="33"/>
  <c r="J144" i="34"/>
  <c r="I144" i="33"/>
  <c r="J125" i="34"/>
  <c r="I125" i="33"/>
  <c r="J115" i="34"/>
  <c r="I115" i="33"/>
  <c r="K136" i="33"/>
  <c r="L136" i="34"/>
  <c r="L95" i="34"/>
  <c r="K95" i="33"/>
  <c r="M60" i="34"/>
  <c r="L60" i="33"/>
  <c r="K122" i="34"/>
  <c r="J122" i="33"/>
  <c r="J119" i="34"/>
  <c r="I119" i="33"/>
  <c r="K89" i="34"/>
  <c r="J89" i="33"/>
  <c r="N62" i="34"/>
  <c r="M62" i="33"/>
  <c r="M124" i="34"/>
  <c r="L124" i="33"/>
  <c r="J58" i="34"/>
  <c r="I58" i="33"/>
  <c r="K82" i="34"/>
  <c r="J82" i="33"/>
  <c r="K149" i="34"/>
  <c r="J149" i="33"/>
  <c r="X70" i="34"/>
  <c r="X70" i="33" s="1"/>
  <c r="W70" i="33"/>
  <c r="J87" i="33"/>
  <c r="K87" i="34"/>
  <c r="K84" i="34"/>
  <c r="K84" i="33" s="1"/>
  <c r="L121" i="34"/>
  <c r="L121" i="33" s="1"/>
  <c r="L69" i="34"/>
  <c r="L69" i="33" s="1"/>
  <c r="N101" i="34"/>
  <c r="N101" i="33" s="1"/>
  <c r="X148" i="34"/>
  <c r="X148" i="33" s="1"/>
  <c r="U68" i="34"/>
  <c r="U68" i="33" s="1"/>
  <c r="H102" i="33"/>
  <c r="H20" i="33" s="1"/>
  <c r="H20" i="34" s="1"/>
  <c r="J65" i="34"/>
  <c r="J65" i="33" s="1"/>
  <c r="M111" i="34"/>
  <c r="M111" i="33" s="1"/>
  <c r="L71" i="34"/>
  <c r="L71" i="33" s="1"/>
  <c r="K147" i="34"/>
  <c r="K147" i="33" s="1"/>
  <c r="N70" i="34"/>
  <c r="N70" i="33" s="1"/>
  <c r="K141" i="34"/>
  <c r="K141" i="33" s="1"/>
  <c r="K72" i="34"/>
  <c r="K72" i="33" s="1"/>
  <c r="V67" i="34"/>
  <c r="V67" i="33" s="1"/>
  <c r="L73" i="34"/>
  <c r="L73" i="33" s="1"/>
  <c r="K140" i="34"/>
  <c r="K140" i="33" s="1"/>
  <c r="K68" i="34"/>
  <c r="K68" i="33" s="1"/>
  <c r="L142" i="34"/>
  <c r="L142" i="33" s="1"/>
  <c r="J126" i="34"/>
  <c r="J126" i="33" s="1"/>
  <c r="Q52" i="33"/>
  <c r="Q18" i="33" s="1"/>
  <c r="Q18" i="34" s="1"/>
  <c r="H127" i="33"/>
  <c r="H21" i="33" s="1"/>
  <c r="H21" i="34" s="1"/>
  <c r="L145" i="34"/>
  <c r="L145" i="33" s="1"/>
  <c r="L83" i="34"/>
  <c r="L83" i="33" s="1"/>
  <c r="K112" i="34"/>
  <c r="K112" i="33" s="1"/>
  <c r="J117" i="34"/>
  <c r="J117" i="33" s="1"/>
  <c r="K113" i="34"/>
  <c r="K113" i="33" s="1"/>
  <c r="H77" i="33"/>
  <c r="H19" i="33" s="1"/>
  <c r="H19" i="34" s="1"/>
  <c r="Q138" i="34"/>
  <c r="Q138" i="33" s="1"/>
  <c r="J59" i="34"/>
  <c r="J59" i="33" s="1"/>
  <c r="N91" i="34"/>
  <c r="N91" i="33" s="1"/>
  <c r="P64" i="34"/>
  <c r="P64" i="33" s="1"/>
  <c r="J97" i="34"/>
  <c r="J97" i="33" s="1"/>
  <c r="M135" i="34"/>
  <c r="M135" i="33" s="1"/>
  <c r="L85" i="34"/>
  <c r="L85" i="33" s="1"/>
  <c r="K94" i="34"/>
  <c r="K94" i="33" s="1"/>
  <c r="V44" i="34"/>
  <c r="V44" i="33" s="1"/>
  <c r="X52" i="33"/>
  <c r="X18" i="33" s="1"/>
  <c r="H52" i="33"/>
  <c r="H18" i="33" s="1"/>
  <c r="K33" i="34"/>
  <c r="K33" i="33" s="1"/>
  <c r="J52" i="33"/>
  <c r="J18" i="33" s="1"/>
  <c r="I52" i="33"/>
  <c r="I18" i="33" s="1"/>
  <c r="W45" i="34"/>
  <c r="W45" i="33" s="1"/>
  <c r="U43" i="34"/>
  <c r="U43" i="33" s="1"/>
  <c r="T52" i="33"/>
  <c r="T18" i="33" s="1"/>
  <c r="L34" i="34"/>
  <c r="L34" i="33" s="1"/>
  <c r="O37" i="34"/>
  <c r="O37" i="33" s="1"/>
  <c r="L35" i="34"/>
  <c r="L35" i="33" s="1"/>
  <c r="L36" i="34"/>
  <c r="L36" i="33" s="1"/>
  <c r="S41" i="34"/>
  <c r="S41" i="33" s="1"/>
  <c r="R52" i="33"/>
  <c r="R18" i="33" s="1"/>
  <c r="P38" i="34"/>
  <c r="P38" i="33" s="1"/>
  <c r="X24" i="13"/>
  <c r="X23" i="31" s="1"/>
  <c r="W24" i="13"/>
  <c r="W23" i="31" s="1"/>
  <c r="V24" i="13"/>
  <c r="V23" i="31" s="1"/>
  <c r="U24" i="13"/>
  <c r="U23" i="31" s="1"/>
  <c r="T24" i="13"/>
  <c r="T23" i="31" s="1"/>
  <c r="S24" i="13"/>
  <c r="S23" i="31" s="1"/>
  <c r="R24" i="13"/>
  <c r="R23" i="31" s="1"/>
  <c r="Q24" i="13"/>
  <c r="Q23" i="31" s="1"/>
  <c r="P24" i="13"/>
  <c r="P23" i="31" s="1"/>
  <c r="O24" i="13"/>
  <c r="O23" i="31" s="1"/>
  <c r="N24" i="13"/>
  <c r="N23" i="31" s="1"/>
  <c r="M24" i="13"/>
  <c r="M23" i="31" s="1"/>
  <c r="L24" i="13"/>
  <c r="L23" i="31" s="1"/>
  <c r="K24" i="13"/>
  <c r="J24" i="13"/>
  <c r="J23" i="31" s="1"/>
  <c r="I24" i="13"/>
  <c r="I23" i="31" s="1"/>
  <c r="H24" i="13"/>
  <c r="H23" i="31" s="1"/>
  <c r="G24" i="13"/>
  <c r="G23" i="31" s="1"/>
  <c r="F24" i="13"/>
  <c r="F23" i="31" s="1"/>
  <c r="E25" i="13"/>
  <c r="Y35" i="6"/>
  <c r="Y34" i="6" s="1"/>
  <c r="E24" i="13"/>
  <c r="E23" i="31" s="1"/>
  <c r="Y17" i="6"/>
  <c r="Y20" i="6"/>
  <c r="L87" i="34" l="1"/>
  <c r="K87" i="33"/>
  <c r="L136" i="33"/>
  <c r="M136" i="34"/>
  <c r="L108" i="33"/>
  <c r="M108" i="34"/>
  <c r="P66" i="34"/>
  <c r="O66" i="33"/>
  <c r="N114" i="34"/>
  <c r="M114" i="33"/>
  <c r="L149" i="34"/>
  <c r="K149" i="33"/>
  <c r="K58" i="34"/>
  <c r="J58" i="33"/>
  <c r="O62" i="34"/>
  <c r="N62" i="33"/>
  <c r="K119" i="34"/>
  <c r="J119" i="33"/>
  <c r="N60" i="34"/>
  <c r="M60" i="33"/>
  <c r="K125" i="34"/>
  <c r="J125" i="33"/>
  <c r="M74" i="34"/>
  <c r="L74" i="33"/>
  <c r="L120" i="34"/>
  <c r="K120" i="33"/>
  <c r="K76" i="34"/>
  <c r="K76" i="33" s="1"/>
  <c r="J76" i="33"/>
  <c r="K123" i="34"/>
  <c r="J123" i="33"/>
  <c r="V146" i="34"/>
  <c r="U146" i="33"/>
  <c r="L116" i="34"/>
  <c r="K116" i="33"/>
  <c r="N98" i="34"/>
  <c r="M98" i="33"/>
  <c r="M92" i="34"/>
  <c r="L92" i="33"/>
  <c r="P139" i="34"/>
  <c r="O139" i="33"/>
  <c r="K133" i="34"/>
  <c r="L109" i="34"/>
  <c r="K109" i="33"/>
  <c r="K151" i="34"/>
  <c r="J151" i="33"/>
  <c r="M96" i="34"/>
  <c r="L96" i="33"/>
  <c r="L132" i="34"/>
  <c r="K132" i="33"/>
  <c r="L143" i="34"/>
  <c r="K143" i="33"/>
  <c r="L134" i="34"/>
  <c r="K134" i="33"/>
  <c r="L61" i="33"/>
  <c r="M61" i="34"/>
  <c r="Q90" i="34"/>
  <c r="P90" i="33"/>
  <c r="M88" i="33"/>
  <c r="N88" i="34"/>
  <c r="L82" i="34"/>
  <c r="K82" i="33"/>
  <c r="N124" i="34"/>
  <c r="M124" i="33"/>
  <c r="L89" i="34"/>
  <c r="K89" i="33"/>
  <c r="L122" i="34"/>
  <c r="K122" i="33"/>
  <c r="M95" i="34"/>
  <c r="L95" i="33"/>
  <c r="K115" i="34"/>
  <c r="J115" i="33"/>
  <c r="K144" i="34"/>
  <c r="J144" i="33"/>
  <c r="M93" i="34"/>
  <c r="L93" i="33"/>
  <c r="X147" i="34"/>
  <c r="X147" i="33" s="1"/>
  <c r="W147" i="33"/>
  <c r="L57" i="34"/>
  <c r="K57" i="33"/>
  <c r="L86" i="34"/>
  <c r="K86" i="33"/>
  <c r="K110" i="33"/>
  <c r="L110" i="34"/>
  <c r="V69" i="33"/>
  <c r="W69" i="34"/>
  <c r="L118" i="34"/>
  <c r="K118" i="33"/>
  <c r="M67" i="34"/>
  <c r="L67" i="33"/>
  <c r="L107" i="34"/>
  <c r="K107" i="33"/>
  <c r="M100" i="34"/>
  <c r="L100" i="33"/>
  <c r="N150" i="34"/>
  <c r="M150" i="33"/>
  <c r="M99" i="34"/>
  <c r="L99" i="33"/>
  <c r="K148" i="34"/>
  <c r="J148" i="33"/>
  <c r="K137" i="34"/>
  <c r="J137" i="33"/>
  <c r="K63" i="33"/>
  <c r="L63" i="34"/>
  <c r="I102" i="33"/>
  <c r="I20" i="33" s="1"/>
  <c r="I20" i="34" s="1"/>
  <c r="O101" i="34"/>
  <c r="O101" i="33" s="1"/>
  <c r="M121" i="34"/>
  <c r="M121" i="33" s="1"/>
  <c r="V68" i="34"/>
  <c r="V68" i="33" s="1"/>
  <c r="M69" i="34"/>
  <c r="M69" i="33" s="1"/>
  <c r="L84" i="34"/>
  <c r="L84" i="33" s="1"/>
  <c r="K126" i="34"/>
  <c r="K126" i="33" s="1"/>
  <c r="M142" i="34"/>
  <c r="M142" i="33" s="1"/>
  <c r="L140" i="34"/>
  <c r="L140" i="33" s="1"/>
  <c r="W67" i="34"/>
  <c r="W67" i="33" s="1"/>
  <c r="L72" i="34"/>
  <c r="L72" i="33" s="1"/>
  <c r="L141" i="34"/>
  <c r="L141" i="33" s="1"/>
  <c r="L147" i="34"/>
  <c r="L147" i="33" s="1"/>
  <c r="M71" i="34"/>
  <c r="M71" i="33" s="1"/>
  <c r="N111" i="34"/>
  <c r="N111" i="33" s="1"/>
  <c r="K65" i="34"/>
  <c r="K65" i="33" s="1"/>
  <c r="L68" i="34"/>
  <c r="L68" i="33" s="1"/>
  <c r="M73" i="34"/>
  <c r="M73" i="33" s="1"/>
  <c r="I77" i="33"/>
  <c r="I19" i="33" s="1"/>
  <c r="I19" i="34" s="1"/>
  <c r="I127" i="33"/>
  <c r="I21" i="33" s="1"/>
  <c r="I21" i="34" s="1"/>
  <c r="L113" i="34"/>
  <c r="L113" i="33" s="1"/>
  <c r="N135" i="34"/>
  <c r="N135" i="33" s="1"/>
  <c r="R138" i="34"/>
  <c r="R138" i="33" s="1"/>
  <c r="M145" i="34"/>
  <c r="M145" i="33" s="1"/>
  <c r="K117" i="34"/>
  <c r="K117" i="33" s="1"/>
  <c r="L112" i="34"/>
  <c r="L112" i="33" s="1"/>
  <c r="K97" i="34"/>
  <c r="K97" i="33" s="1"/>
  <c r="Q64" i="34"/>
  <c r="Q64" i="33" s="1"/>
  <c r="O91" i="34"/>
  <c r="O91" i="33" s="1"/>
  <c r="K59" i="34"/>
  <c r="K59" i="33" s="1"/>
  <c r="M83" i="34"/>
  <c r="M83" i="33" s="1"/>
  <c r="L94" i="34"/>
  <c r="L94" i="33" s="1"/>
  <c r="M85" i="34"/>
  <c r="M85" i="33" s="1"/>
  <c r="J18" i="34"/>
  <c r="X18" i="34"/>
  <c r="T18" i="34"/>
  <c r="M36" i="34"/>
  <c r="M36" i="33" s="1"/>
  <c r="S52" i="33"/>
  <c r="S18" i="33" s="1"/>
  <c r="V52" i="33"/>
  <c r="V18" i="33" s="1"/>
  <c r="O52" i="33"/>
  <c r="O18" i="33" s="1"/>
  <c r="R18" i="34"/>
  <c r="W52" i="33"/>
  <c r="W18" i="33" s="1"/>
  <c r="H18" i="34"/>
  <c r="P52" i="33"/>
  <c r="P18" i="33" s="1"/>
  <c r="M35" i="34"/>
  <c r="M35" i="33" s="1"/>
  <c r="U52" i="33"/>
  <c r="U18" i="33" s="1"/>
  <c r="I18" i="34"/>
  <c r="K52" i="33"/>
  <c r="K18" i="33" s="1"/>
  <c r="K23" i="31"/>
  <c r="Y24" i="13"/>
  <c r="L63" i="33" l="1"/>
  <c r="M63" i="34"/>
  <c r="L110" i="33"/>
  <c r="M110" i="34"/>
  <c r="N88" i="33"/>
  <c r="O88" i="34"/>
  <c r="M61" i="33"/>
  <c r="N61" i="34"/>
  <c r="M136" i="33"/>
  <c r="N136" i="34"/>
  <c r="L148" i="34"/>
  <c r="K148" i="33"/>
  <c r="O150" i="34"/>
  <c r="N150" i="33"/>
  <c r="M107" i="34"/>
  <c r="L107" i="33"/>
  <c r="M118" i="34"/>
  <c r="L118" i="33"/>
  <c r="M57" i="34"/>
  <c r="L57" i="33"/>
  <c r="N93" i="34"/>
  <c r="M93" i="33"/>
  <c r="L115" i="34"/>
  <c r="K115" i="33"/>
  <c r="M122" i="34"/>
  <c r="L122" i="33"/>
  <c r="O124" i="34"/>
  <c r="N124" i="33"/>
  <c r="M143" i="34"/>
  <c r="L143" i="33"/>
  <c r="N96" i="34"/>
  <c r="M96" i="33"/>
  <c r="M109" i="34"/>
  <c r="L109" i="33"/>
  <c r="Q139" i="34"/>
  <c r="P139" i="33"/>
  <c r="O98" i="34"/>
  <c r="N98" i="33"/>
  <c r="W146" i="34"/>
  <c r="V146" i="33"/>
  <c r="N74" i="34"/>
  <c r="N74" i="33" s="1"/>
  <c r="M74" i="33"/>
  <c r="O60" i="34"/>
  <c r="N60" i="33"/>
  <c r="P62" i="34"/>
  <c r="O62" i="33"/>
  <c r="M149" i="34"/>
  <c r="L149" i="33"/>
  <c r="Q66" i="34"/>
  <c r="P66" i="33"/>
  <c r="W69" i="33"/>
  <c r="X69" i="34"/>
  <c r="X69" i="33" s="1"/>
  <c r="M108" i="33"/>
  <c r="N108" i="34"/>
  <c r="L137" i="34"/>
  <c r="K137" i="33"/>
  <c r="N99" i="34"/>
  <c r="M99" i="33"/>
  <c r="N100" i="34"/>
  <c r="M100" i="33"/>
  <c r="N67" i="34"/>
  <c r="N67" i="33" s="1"/>
  <c r="M67" i="33"/>
  <c r="M86" i="34"/>
  <c r="L86" i="33"/>
  <c r="L144" i="34"/>
  <c r="K144" i="33"/>
  <c r="N95" i="34"/>
  <c r="M95" i="33"/>
  <c r="L89" i="33"/>
  <c r="M89" i="34"/>
  <c r="M82" i="34"/>
  <c r="L82" i="33"/>
  <c r="Q90" i="33"/>
  <c r="R90" i="34"/>
  <c r="M134" i="34"/>
  <c r="L134" i="33"/>
  <c r="M132" i="34"/>
  <c r="L132" i="33"/>
  <c r="L151" i="34"/>
  <c r="K151" i="33"/>
  <c r="L133" i="34"/>
  <c r="N92" i="34"/>
  <c r="M92" i="33"/>
  <c r="M116" i="34"/>
  <c r="L116" i="33"/>
  <c r="L123" i="34"/>
  <c r="K123" i="33"/>
  <c r="M120" i="34"/>
  <c r="L120" i="33"/>
  <c r="L125" i="34"/>
  <c r="K125" i="33"/>
  <c r="L119" i="34"/>
  <c r="K119" i="33"/>
  <c r="L58" i="34"/>
  <c r="K58" i="33"/>
  <c r="O114" i="34"/>
  <c r="N114" i="33"/>
  <c r="M87" i="34"/>
  <c r="L87" i="33"/>
  <c r="J102" i="33"/>
  <c r="J20" i="33" s="1"/>
  <c r="J20" i="34" s="1"/>
  <c r="N121" i="34"/>
  <c r="N121" i="33" s="1"/>
  <c r="M84" i="34"/>
  <c r="M84" i="33" s="1"/>
  <c r="P101" i="34"/>
  <c r="P101" i="33" s="1"/>
  <c r="N69" i="34"/>
  <c r="N69" i="33" s="1"/>
  <c r="W68" i="34"/>
  <c r="W68" i="33" s="1"/>
  <c r="J127" i="33"/>
  <c r="J21" i="33" s="1"/>
  <c r="J21" i="34" s="1"/>
  <c r="M68" i="34"/>
  <c r="M68" i="33" s="1"/>
  <c r="L65" i="34"/>
  <c r="L65" i="33" s="1"/>
  <c r="N71" i="34"/>
  <c r="N71" i="33" s="1"/>
  <c r="M147" i="34"/>
  <c r="M147" i="33" s="1"/>
  <c r="X67" i="34"/>
  <c r="X67" i="33" s="1"/>
  <c r="M140" i="34"/>
  <c r="M140" i="33" s="1"/>
  <c r="L126" i="34"/>
  <c r="L126" i="33" s="1"/>
  <c r="N73" i="34"/>
  <c r="N73" i="33" s="1"/>
  <c r="O111" i="34"/>
  <c r="O111" i="33" s="1"/>
  <c r="M141" i="34"/>
  <c r="M141" i="33" s="1"/>
  <c r="M72" i="34"/>
  <c r="M72" i="33" s="1"/>
  <c r="N142" i="34"/>
  <c r="N142" i="33" s="1"/>
  <c r="J77" i="33"/>
  <c r="J19" i="33" s="1"/>
  <c r="N83" i="34"/>
  <c r="N83" i="33" s="1"/>
  <c r="L59" i="34"/>
  <c r="L59" i="33" s="1"/>
  <c r="L97" i="34"/>
  <c r="L97" i="33" s="1"/>
  <c r="L117" i="34"/>
  <c r="L117" i="33" s="1"/>
  <c r="O135" i="34"/>
  <c r="O135" i="33" s="1"/>
  <c r="P91" i="34"/>
  <c r="P91" i="33" s="1"/>
  <c r="R64" i="34"/>
  <c r="R64" i="33" s="1"/>
  <c r="M112" i="34"/>
  <c r="M112" i="33" s="1"/>
  <c r="S138" i="34"/>
  <c r="S138" i="33" s="1"/>
  <c r="M113" i="34"/>
  <c r="M113" i="33" s="1"/>
  <c r="N145" i="34"/>
  <c r="N145" i="33" s="1"/>
  <c r="L52" i="33"/>
  <c r="L18" i="33" s="1"/>
  <c r="L18" i="34" s="1"/>
  <c r="N85" i="34"/>
  <c r="N85" i="33" s="1"/>
  <c r="M94" i="34"/>
  <c r="M94" i="33" s="1"/>
  <c r="K18" i="34"/>
  <c r="U18" i="34"/>
  <c r="W18" i="34"/>
  <c r="V18" i="34"/>
  <c r="S18" i="34"/>
  <c r="P18" i="34"/>
  <c r="O18" i="34"/>
  <c r="N36" i="34"/>
  <c r="N36" i="33" s="1"/>
  <c r="M52" i="33"/>
  <c r="M18" i="33" s="1"/>
  <c r="O32" i="31"/>
  <c r="K32" i="31"/>
  <c r="W32" i="31"/>
  <c r="G32" i="31"/>
  <c r="N32" i="31"/>
  <c r="M32" i="31"/>
  <c r="L32" i="31"/>
  <c r="Q32" i="31"/>
  <c r="S32" i="31"/>
  <c r="J32" i="31"/>
  <c r="I32" i="31"/>
  <c r="X32" i="31"/>
  <c r="H32" i="31"/>
  <c r="V32" i="31"/>
  <c r="U32" i="31"/>
  <c r="T32" i="31"/>
  <c r="R32" i="31"/>
  <c r="P32" i="31"/>
  <c r="Y23" i="31"/>
  <c r="E12" i="2"/>
  <c r="E10" i="2" s="1"/>
  <c r="E26" i="2"/>
  <c r="D19" i="2"/>
  <c r="E19" i="2" s="1"/>
  <c r="N61" i="33" l="1"/>
  <c r="O61" i="34"/>
  <c r="M110" i="33"/>
  <c r="N110" i="34"/>
  <c r="N87" i="34"/>
  <c r="M87" i="33"/>
  <c r="M58" i="34"/>
  <c r="L58" i="33"/>
  <c r="M125" i="34"/>
  <c r="L125" i="33"/>
  <c r="M123" i="34"/>
  <c r="L123" i="33"/>
  <c r="O92" i="34"/>
  <c r="N92" i="33"/>
  <c r="M151" i="34"/>
  <c r="L151" i="33"/>
  <c r="N134" i="34"/>
  <c r="M134" i="33"/>
  <c r="N82" i="34"/>
  <c r="M82" i="33"/>
  <c r="O95" i="34"/>
  <c r="N95" i="33"/>
  <c r="N86" i="34"/>
  <c r="M86" i="33"/>
  <c r="O100" i="34"/>
  <c r="N100" i="33"/>
  <c r="M137" i="34"/>
  <c r="L137" i="33"/>
  <c r="N149" i="34"/>
  <c r="M149" i="33"/>
  <c r="P60" i="34"/>
  <c r="O60" i="33"/>
  <c r="X146" i="34"/>
  <c r="X146" i="33" s="1"/>
  <c r="W146" i="33"/>
  <c r="R139" i="34"/>
  <c r="Q139" i="33"/>
  <c r="O96" i="34"/>
  <c r="N96" i="33"/>
  <c r="P124" i="34"/>
  <c r="O124" i="33"/>
  <c r="M115" i="34"/>
  <c r="L115" i="33"/>
  <c r="N57" i="34"/>
  <c r="M57" i="33"/>
  <c r="N107" i="34"/>
  <c r="M107" i="33"/>
  <c r="M148" i="34"/>
  <c r="L148" i="33"/>
  <c r="R90" i="33"/>
  <c r="S90" i="34"/>
  <c r="N89" i="34"/>
  <c r="M89" i="33"/>
  <c r="N108" i="33"/>
  <c r="O108" i="34"/>
  <c r="N136" i="33"/>
  <c r="O136" i="34"/>
  <c r="O88" i="33"/>
  <c r="P88" i="34"/>
  <c r="M63" i="33"/>
  <c r="N63" i="34"/>
  <c r="P114" i="34"/>
  <c r="O114" i="33"/>
  <c r="M119" i="34"/>
  <c r="L119" i="33"/>
  <c r="N120" i="34"/>
  <c r="M120" i="33"/>
  <c r="N116" i="34"/>
  <c r="M116" i="33"/>
  <c r="M133" i="34"/>
  <c r="N132" i="34"/>
  <c r="M132" i="33"/>
  <c r="M144" i="34"/>
  <c r="L144" i="33"/>
  <c r="O99" i="34"/>
  <c r="N99" i="33"/>
  <c r="R66" i="34"/>
  <c r="Q66" i="33"/>
  <c r="Q62" i="34"/>
  <c r="P62" i="33"/>
  <c r="P98" i="34"/>
  <c r="O98" i="33"/>
  <c r="N109" i="34"/>
  <c r="M109" i="33"/>
  <c r="N143" i="34"/>
  <c r="M143" i="33"/>
  <c r="N122" i="34"/>
  <c r="M122" i="33"/>
  <c r="O93" i="34"/>
  <c r="N93" i="33"/>
  <c r="N118" i="34"/>
  <c r="M118" i="33"/>
  <c r="P150" i="34"/>
  <c r="O150" i="33"/>
  <c r="U13" i="33"/>
  <c r="F26" i="2"/>
  <c r="F24" i="2" s="1"/>
  <c r="E24" i="2"/>
  <c r="F19" i="2"/>
  <c r="F17" i="2" s="1"/>
  <c r="E17" i="2"/>
  <c r="F12" i="2"/>
  <c r="F10" i="2" s="1"/>
  <c r="Q54" i="31"/>
  <c r="Q8" i="10"/>
  <c r="T54" i="31"/>
  <c r="T8" i="10"/>
  <c r="X54" i="31"/>
  <c r="X8" i="10"/>
  <c r="W54" i="31"/>
  <c r="W8" i="10"/>
  <c r="U54" i="31"/>
  <c r="U8" i="10"/>
  <c r="I54" i="31"/>
  <c r="I8" i="10"/>
  <c r="S54" i="31"/>
  <c r="S8" i="10"/>
  <c r="L54" i="31"/>
  <c r="L8" i="10"/>
  <c r="N54" i="31"/>
  <c r="N8" i="10"/>
  <c r="O54" i="31"/>
  <c r="O8" i="10"/>
  <c r="V54" i="31"/>
  <c r="V8" i="10"/>
  <c r="P54" i="31"/>
  <c r="P8" i="10"/>
  <c r="R54" i="31"/>
  <c r="R8" i="10"/>
  <c r="H54" i="31"/>
  <c r="H8" i="10"/>
  <c r="J54" i="31"/>
  <c r="J8" i="10"/>
  <c r="M54" i="31"/>
  <c r="M8" i="10"/>
  <c r="G54" i="31"/>
  <c r="G8" i="10"/>
  <c r="K54" i="31"/>
  <c r="K8" i="10"/>
  <c r="K102" i="33"/>
  <c r="K20" i="33" s="1"/>
  <c r="K20" i="34" s="1"/>
  <c r="X68" i="34"/>
  <c r="X68" i="33" s="1"/>
  <c r="Q101" i="34"/>
  <c r="Q101" i="33" s="1"/>
  <c r="O121" i="34"/>
  <c r="O121" i="33" s="1"/>
  <c r="N84" i="34"/>
  <c r="N84" i="33" s="1"/>
  <c r="O142" i="34"/>
  <c r="O142" i="33" s="1"/>
  <c r="P111" i="34"/>
  <c r="P111" i="33" s="1"/>
  <c r="N147" i="34"/>
  <c r="N147" i="33" s="1"/>
  <c r="N141" i="34"/>
  <c r="N141" i="33" s="1"/>
  <c r="M126" i="34"/>
  <c r="M126" i="33" s="1"/>
  <c r="N140" i="34"/>
  <c r="N140" i="33" s="1"/>
  <c r="N68" i="34"/>
  <c r="N68" i="33" s="1"/>
  <c r="N72" i="34"/>
  <c r="N72" i="33" s="1"/>
  <c r="M65" i="34"/>
  <c r="M65" i="33" s="1"/>
  <c r="K77" i="33"/>
  <c r="K19" i="33" s="1"/>
  <c r="K19" i="34" s="1"/>
  <c r="K127" i="33"/>
  <c r="K21" i="33" s="1"/>
  <c r="K21" i="34" s="1"/>
  <c r="J19" i="34"/>
  <c r="T138" i="34"/>
  <c r="T138" i="33" s="1"/>
  <c r="N112" i="34"/>
  <c r="N112" i="33" s="1"/>
  <c r="Q91" i="34"/>
  <c r="Q91" i="33" s="1"/>
  <c r="P135" i="34"/>
  <c r="P135" i="33" s="1"/>
  <c r="M117" i="34"/>
  <c r="M117" i="33" s="1"/>
  <c r="O145" i="34"/>
  <c r="O145" i="33" s="1"/>
  <c r="N113" i="34"/>
  <c r="N113" i="33" s="1"/>
  <c r="S64" i="34"/>
  <c r="S64" i="33" s="1"/>
  <c r="M97" i="34"/>
  <c r="M97" i="33" s="1"/>
  <c r="M59" i="34"/>
  <c r="M59" i="33" s="1"/>
  <c r="O83" i="34"/>
  <c r="O83" i="33" s="1"/>
  <c r="N94" i="34"/>
  <c r="N94" i="33" s="1"/>
  <c r="O85" i="34"/>
  <c r="O85" i="33" s="1"/>
  <c r="M18" i="34"/>
  <c r="N52" i="33"/>
  <c r="N18" i="33" s="1"/>
  <c r="D18" i="33" s="1"/>
  <c r="G19" i="2"/>
  <c r="G17" i="2" s="1"/>
  <c r="R13" i="34"/>
  <c r="R13" i="33"/>
  <c r="P13" i="34"/>
  <c r="P13" i="33"/>
  <c r="L13" i="34"/>
  <c r="L13" i="33"/>
  <c r="V13" i="34"/>
  <c r="V13" i="33"/>
  <c r="U13" i="34"/>
  <c r="W13" i="34"/>
  <c r="W13" i="33"/>
  <c r="K13" i="34"/>
  <c r="K13" i="33"/>
  <c r="H13" i="34"/>
  <c r="H13" i="33"/>
  <c r="I13" i="34"/>
  <c r="I13" i="33"/>
  <c r="T13" i="34"/>
  <c r="T13" i="33"/>
  <c r="X13" i="34"/>
  <c r="X13" i="33"/>
  <c r="G13" i="33"/>
  <c r="G13" i="34"/>
  <c r="S13" i="34"/>
  <c r="S13" i="33"/>
  <c r="E13" i="33"/>
  <c r="J13" i="34"/>
  <c r="J13" i="33"/>
  <c r="Q13" i="34"/>
  <c r="Q13" i="33"/>
  <c r="O13" i="34"/>
  <c r="O13" i="33"/>
  <c r="M13" i="34"/>
  <c r="M13" i="33"/>
  <c r="N13" i="34"/>
  <c r="N13" i="33"/>
  <c r="N63" i="33" l="1"/>
  <c r="O63" i="34"/>
  <c r="O136" i="33"/>
  <c r="P136" i="34"/>
  <c r="N110" i="33"/>
  <c r="O110" i="34"/>
  <c r="O118" i="34"/>
  <c r="N118" i="33"/>
  <c r="O122" i="34"/>
  <c r="N122" i="33"/>
  <c r="O109" i="34"/>
  <c r="N109" i="33"/>
  <c r="R62" i="34"/>
  <c r="Q62" i="33"/>
  <c r="P99" i="34"/>
  <c r="O99" i="33"/>
  <c r="O132" i="34"/>
  <c r="N132" i="33"/>
  <c r="N116" i="33"/>
  <c r="O116" i="34"/>
  <c r="N119" i="34"/>
  <c r="M119" i="33"/>
  <c r="N89" i="33"/>
  <c r="O89" i="34"/>
  <c r="N148" i="34"/>
  <c r="M148" i="33"/>
  <c r="O57" i="34"/>
  <c r="O57" i="33" s="1"/>
  <c r="N57" i="33"/>
  <c r="Q124" i="34"/>
  <c r="P124" i="33"/>
  <c r="S139" i="34"/>
  <c r="R139" i="33"/>
  <c r="Q60" i="34"/>
  <c r="P60" i="33"/>
  <c r="N137" i="34"/>
  <c r="M137" i="33"/>
  <c r="O86" i="34"/>
  <c r="N86" i="33"/>
  <c r="O82" i="34"/>
  <c r="N82" i="33"/>
  <c r="N151" i="34"/>
  <c r="M151" i="33"/>
  <c r="N123" i="34"/>
  <c r="M123" i="33"/>
  <c r="N58" i="34"/>
  <c r="M58" i="33"/>
  <c r="P88" i="33"/>
  <c r="Q88" i="34"/>
  <c r="O108" i="33"/>
  <c r="P108" i="34"/>
  <c r="S90" i="33"/>
  <c r="T90" i="34"/>
  <c r="O61" i="33"/>
  <c r="P61" i="34"/>
  <c r="Q150" i="34"/>
  <c r="P150" i="33"/>
  <c r="P93" i="34"/>
  <c r="O93" i="33"/>
  <c r="O143" i="34"/>
  <c r="N143" i="33"/>
  <c r="Q98" i="34"/>
  <c r="P98" i="33"/>
  <c r="S66" i="34"/>
  <c r="R66" i="33"/>
  <c r="N144" i="34"/>
  <c r="M144" i="33"/>
  <c r="N133" i="34"/>
  <c r="O120" i="34"/>
  <c r="N120" i="33"/>
  <c r="Q114" i="34"/>
  <c r="P114" i="33"/>
  <c r="O107" i="34"/>
  <c r="N107" i="33"/>
  <c r="M115" i="33"/>
  <c r="N115" i="34"/>
  <c r="P96" i="34"/>
  <c r="O96" i="33"/>
  <c r="O149" i="34"/>
  <c r="N149" i="33"/>
  <c r="P100" i="34"/>
  <c r="O100" i="33"/>
  <c r="P95" i="34"/>
  <c r="O95" i="33"/>
  <c r="O134" i="34"/>
  <c r="N134" i="33"/>
  <c r="P92" i="34"/>
  <c r="O92" i="33"/>
  <c r="N125" i="34"/>
  <c r="M125" i="33"/>
  <c r="O87" i="34"/>
  <c r="N87" i="33"/>
  <c r="G26" i="2"/>
  <c r="G24" i="2" s="1"/>
  <c r="G12" i="2"/>
  <c r="G10" i="2" s="1"/>
  <c r="L102" i="33"/>
  <c r="L20" i="33" s="1"/>
  <c r="L20" i="34" s="1"/>
  <c r="P121" i="34"/>
  <c r="P121" i="33" s="1"/>
  <c r="R101" i="34"/>
  <c r="R101" i="33" s="1"/>
  <c r="O84" i="34"/>
  <c r="O84" i="33" s="1"/>
  <c r="Q111" i="34"/>
  <c r="Q111" i="33" s="1"/>
  <c r="N126" i="34"/>
  <c r="N126" i="33" s="1"/>
  <c r="O141" i="34"/>
  <c r="O141" i="33" s="1"/>
  <c r="O147" i="34"/>
  <c r="O147" i="33" s="1"/>
  <c r="O140" i="34"/>
  <c r="O140" i="33" s="1"/>
  <c r="P142" i="34"/>
  <c r="P142" i="33" s="1"/>
  <c r="N65" i="34"/>
  <c r="N65" i="33" s="1"/>
  <c r="L77" i="33"/>
  <c r="L19" i="33" s="1"/>
  <c r="L19" i="34" s="1"/>
  <c r="L127" i="33"/>
  <c r="L21" i="33" s="1"/>
  <c r="L21" i="34" s="1"/>
  <c r="P83" i="34"/>
  <c r="P83" i="33" s="1"/>
  <c r="N97" i="34"/>
  <c r="N97" i="33" s="1"/>
  <c r="T64" i="34"/>
  <c r="T64" i="33" s="1"/>
  <c r="O113" i="34"/>
  <c r="O113" i="33" s="1"/>
  <c r="O112" i="34"/>
  <c r="O112" i="33" s="1"/>
  <c r="N59" i="34"/>
  <c r="N59" i="33" s="1"/>
  <c r="P145" i="34"/>
  <c r="P145" i="33" s="1"/>
  <c r="N117" i="34"/>
  <c r="N117" i="33" s="1"/>
  <c r="Q135" i="34"/>
  <c r="Q135" i="33" s="1"/>
  <c r="R91" i="34"/>
  <c r="R91" i="33" s="1"/>
  <c r="U138" i="34"/>
  <c r="U138" i="33" s="1"/>
  <c r="P85" i="34"/>
  <c r="P85" i="33" s="1"/>
  <c r="O94" i="34"/>
  <c r="O94" i="33" s="1"/>
  <c r="N18" i="34"/>
  <c r="D18" i="34" s="1"/>
  <c r="H19" i="2"/>
  <c r="H17" i="2" s="1"/>
  <c r="E13" i="34"/>
  <c r="H26" i="2" l="1"/>
  <c r="H24" i="2" s="1"/>
  <c r="N115" i="33"/>
  <c r="O115" i="34"/>
  <c r="T90" i="33"/>
  <c r="U90" i="34"/>
  <c r="Q88" i="33"/>
  <c r="R88" i="34"/>
  <c r="O89" i="33"/>
  <c r="P89" i="34"/>
  <c r="O116" i="33"/>
  <c r="P116" i="34"/>
  <c r="P136" i="33"/>
  <c r="Q136" i="34"/>
  <c r="P87" i="34"/>
  <c r="O87" i="33"/>
  <c r="Q92" i="34"/>
  <c r="P92" i="33"/>
  <c r="Q95" i="34"/>
  <c r="P95" i="33"/>
  <c r="P149" i="34"/>
  <c r="O149" i="33"/>
  <c r="R114" i="34"/>
  <c r="Q114" i="33"/>
  <c r="O133" i="34"/>
  <c r="T66" i="34"/>
  <c r="S66" i="33"/>
  <c r="P143" i="34"/>
  <c r="O143" i="33"/>
  <c r="R150" i="34"/>
  <c r="Q150" i="33"/>
  <c r="O123" i="34"/>
  <c r="N123" i="33"/>
  <c r="P82" i="34"/>
  <c r="O82" i="33"/>
  <c r="O137" i="34"/>
  <c r="N137" i="33"/>
  <c r="T139" i="34"/>
  <c r="S139" i="33"/>
  <c r="Q99" i="34"/>
  <c r="P99" i="33"/>
  <c r="P109" i="34"/>
  <c r="O109" i="33"/>
  <c r="P118" i="34"/>
  <c r="O118" i="33"/>
  <c r="P61" i="33"/>
  <c r="Q61" i="34"/>
  <c r="P108" i="33"/>
  <c r="Q108" i="34"/>
  <c r="O110" i="33"/>
  <c r="P110" i="34"/>
  <c r="O63" i="33"/>
  <c r="P63" i="34"/>
  <c r="O125" i="34"/>
  <c r="N125" i="33"/>
  <c r="P134" i="34"/>
  <c r="O134" i="33"/>
  <c r="Q100" i="34"/>
  <c r="P100" i="33"/>
  <c r="Q96" i="34"/>
  <c r="P96" i="33"/>
  <c r="P107" i="34"/>
  <c r="O107" i="33"/>
  <c r="P120" i="34"/>
  <c r="O120" i="33"/>
  <c r="O144" i="34"/>
  <c r="N144" i="33"/>
  <c r="R98" i="34"/>
  <c r="Q98" i="33"/>
  <c r="P93" i="33"/>
  <c r="Q93" i="34"/>
  <c r="O58" i="34"/>
  <c r="N58" i="33"/>
  <c r="O151" i="34"/>
  <c r="N151" i="33"/>
  <c r="P86" i="34"/>
  <c r="O86" i="33"/>
  <c r="R60" i="34"/>
  <c r="R60" i="33" s="1"/>
  <c r="Q60" i="33"/>
  <c r="R124" i="34"/>
  <c r="Q124" i="33"/>
  <c r="O148" i="34"/>
  <c r="N148" i="33"/>
  <c r="O119" i="34"/>
  <c r="N119" i="33"/>
  <c r="P132" i="34"/>
  <c r="O132" i="33"/>
  <c r="S62" i="34"/>
  <c r="R62" i="33"/>
  <c r="P122" i="34"/>
  <c r="O122" i="33"/>
  <c r="H12" i="2"/>
  <c r="H10" i="2" s="1"/>
  <c r="M102" i="33"/>
  <c r="M20" i="33" s="1"/>
  <c r="M20" i="34" s="1"/>
  <c r="S101" i="34"/>
  <c r="S101" i="33" s="1"/>
  <c r="Q121" i="34"/>
  <c r="Q121" i="33" s="1"/>
  <c r="P84" i="34"/>
  <c r="P84" i="33" s="1"/>
  <c r="O126" i="34"/>
  <c r="O126" i="33" s="1"/>
  <c r="O65" i="34"/>
  <c r="O65" i="33" s="1"/>
  <c r="Q142" i="34"/>
  <c r="Q142" i="33" s="1"/>
  <c r="P140" i="34"/>
  <c r="P140" i="33" s="1"/>
  <c r="P147" i="34"/>
  <c r="P147" i="33" s="1"/>
  <c r="P141" i="34"/>
  <c r="P141" i="33" s="1"/>
  <c r="R111" i="34"/>
  <c r="R111" i="33" s="1"/>
  <c r="M127" i="33"/>
  <c r="M21" i="33" s="1"/>
  <c r="M21" i="34" s="1"/>
  <c r="M77" i="33"/>
  <c r="M19" i="33" s="1"/>
  <c r="V138" i="34"/>
  <c r="V138" i="33" s="1"/>
  <c r="R135" i="34"/>
  <c r="R135" i="33" s="1"/>
  <c r="Q145" i="34"/>
  <c r="Q145" i="33" s="1"/>
  <c r="Q83" i="34"/>
  <c r="Q83" i="33" s="1"/>
  <c r="O59" i="34"/>
  <c r="O59" i="33" s="1"/>
  <c r="P112" i="34"/>
  <c r="P112" i="33" s="1"/>
  <c r="S91" i="34"/>
  <c r="S91" i="33" s="1"/>
  <c r="O117" i="34"/>
  <c r="O117" i="33" s="1"/>
  <c r="O97" i="34"/>
  <c r="O97" i="33" s="1"/>
  <c r="P113" i="34"/>
  <c r="P113" i="33" s="1"/>
  <c r="U64" i="34"/>
  <c r="U64" i="33" s="1"/>
  <c r="P94" i="34"/>
  <c r="P94" i="33" s="1"/>
  <c r="Q85" i="34"/>
  <c r="Q85" i="33" s="1"/>
  <c r="I26" i="2"/>
  <c r="I24" i="2" s="1"/>
  <c r="I19" i="2"/>
  <c r="I17" i="2" s="1"/>
  <c r="I12" i="2" l="1"/>
  <c r="I10" i="2" s="1"/>
  <c r="P63" i="33"/>
  <c r="Q63" i="34"/>
  <c r="Q108" i="33"/>
  <c r="R108" i="34"/>
  <c r="Q136" i="33"/>
  <c r="R136" i="34"/>
  <c r="P89" i="33"/>
  <c r="Q89" i="34"/>
  <c r="U90" i="33"/>
  <c r="V90" i="34"/>
  <c r="T62" i="34"/>
  <c r="T62" i="33" s="1"/>
  <c r="S62" i="33"/>
  <c r="P119" i="34"/>
  <c r="O119" i="33"/>
  <c r="S124" i="34"/>
  <c r="R124" i="33"/>
  <c r="Q86" i="34"/>
  <c r="P86" i="33"/>
  <c r="O58" i="33"/>
  <c r="P58" i="34"/>
  <c r="P58" i="33" s="1"/>
  <c r="S98" i="34"/>
  <c r="R98" i="33"/>
  <c r="Q120" i="34"/>
  <c r="P120" i="33"/>
  <c r="R96" i="34"/>
  <c r="Q96" i="33"/>
  <c r="Q134" i="34"/>
  <c r="P134" i="33"/>
  <c r="Q118" i="34"/>
  <c r="P118" i="33"/>
  <c r="R99" i="34"/>
  <c r="Q99" i="33"/>
  <c r="P137" i="34"/>
  <c r="O137" i="33"/>
  <c r="P123" i="34"/>
  <c r="O123" i="33"/>
  <c r="P143" i="33"/>
  <c r="Q143" i="34"/>
  <c r="P133" i="34"/>
  <c r="Q149" i="34"/>
  <c r="P149" i="33"/>
  <c r="R92" i="34"/>
  <c r="Q92" i="33"/>
  <c r="Q93" i="33"/>
  <c r="R93" i="34"/>
  <c r="P110" i="33"/>
  <c r="Q110" i="34"/>
  <c r="Q61" i="33"/>
  <c r="R61" i="34"/>
  <c r="P116" i="33"/>
  <c r="Q116" i="34"/>
  <c r="R88" i="33"/>
  <c r="S88" i="34"/>
  <c r="O115" i="33"/>
  <c r="P115" i="34"/>
  <c r="Q122" i="34"/>
  <c r="P122" i="33"/>
  <c r="Q132" i="34"/>
  <c r="P132" i="33"/>
  <c r="P148" i="34"/>
  <c r="P148" i="33" s="1"/>
  <c r="O148" i="33"/>
  <c r="P151" i="34"/>
  <c r="O151" i="33"/>
  <c r="P144" i="34"/>
  <c r="O144" i="33"/>
  <c r="Q107" i="34"/>
  <c r="P107" i="33"/>
  <c r="R100" i="34"/>
  <c r="Q100" i="33"/>
  <c r="P125" i="34"/>
  <c r="O125" i="33"/>
  <c r="Q109" i="34"/>
  <c r="P109" i="33"/>
  <c r="U139" i="34"/>
  <c r="T139" i="33"/>
  <c r="Q82" i="34"/>
  <c r="P82" i="33"/>
  <c r="S150" i="34"/>
  <c r="R150" i="33"/>
  <c r="U66" i="34"/>
  <c r="T66" i="33"/>
  <c r="S114" i="34"/>
  <c r="R114" i="33"/>
  <c r="R95" i="34"/>
  <c r="Q95" i="33"/>
  <c r="Q87" i="34"/>
  <c r="P87" i="33"/>
  <c r="Q84" i="34"/>
  <c r="Q84" i="33" s="1"/>
  <c r="R121" i="34"/>
  <c r="R121" i="33" s="1"/>
  <c r="T101" i="34"/>
  <c r="T101" i="33" s="1"/>
  <c r="N102" i="33"/>
  <c r="N20" i="33" s="1"/>
  <c r="N20" i="34" s="1"/>
  <c r="Q147" i="34"/>
  <c r="Q147" i="33" s="1"/>
  <c r="P65" i="34"/>
  <c r="P65" i="33" s="1"/>
  <c r="N77" i="33"/>
  <c r="N19" i="33" s="1"/>
  <c r="N19" i="34" s="1"/>
  <c r="S111" i="34"/>
  <c r="S111" i="33" s="1"/>
  <c r="Q141" i="34"/>
  <c r="Q141" i="33" s="1"/>
  <c r="Q140" i="34"/>
  <c r="Q140" i="33" s="1"/>
  <c r="R142" i="34"/>
  <c r="R142" i="33" s="1"/>
  <c r="P126" i="34"/>
  <c r="P126" i="33" s="1"/>
  <c r="M19" i="34"/>
  <c r="N127" i="33"/>
  <c r="N21" i="33" s="1"/>
  <c r="N21" i="34" s="1"/>
  <c r="R83" i="34"/>
  <c r="R83" i="33" s="1"/>
  <c r="V64" i="34"/>
  <c r="V64" i="33" s="1"/>
  <c r="T91" i="34"/>
  <c r="T91" i="33" s="1"/>
  <c r="R145" i="34"/>
  <c r="R145" i="33" s="1"/>
  <c r="W138" i="34"/>
  <c r="W138" i="33" s="1"/>
  <c r="Q113" i="34"/>
  <c r="Q113" i="33" s="1"/>
  <c r="P97" i="34"/>
  <c r="P97" i="33" s="1"/>
  <c r="P117" i="34"/>
  <c r="P117" i="33" s="1"/>
  <c r="Q112" i="34"/>
  <c r="Q112" i="33" s="1"/>
  <c r="P59" i="34"/>
  <c r="P59" i="33" s="1"/>
  <c r="S135" i="34"/>
  <c r="S135" i="33" s="1"/>
  <c r="R85" i="34"/>
  <c r="R85" i="33" s="1"/>
  <c r="Q94" i="34"/>
  <c r="Q94" i="33" s="1"/>
  <c r="J26" i="2"/>
  <c r="J24" i="2" s="1"/>
  <c r="J19" i="2"/>
  <c r="J17" i="2" s="1"/>
  <c r="J12" i="2"/>
  <c r="J10" i="2" s="1"/>
  <c r="F23" i="33"/>
  <c r="P115" i="33" l="1"/>
  <c r="Q115" i="34"/>
  <c r="Q116" i="33"/>
  <c r="R116" i="34"/>
  <c r="Q110" i="33"/>
  <c r="R110" i="34"/>
  <c r="Q89" i="33"/>
  <c r="R89" i="34"/>
  <c r="R108" i="33"/>
  <c r="S108" i="34"/>
  <c r="R87" i="34"/>
  <c r="Q87" i="33"/>
  <c r="T114" i="34"/>
  <c r="S114" i="33"/>
  <c r="T150" i="34"/>
  <c r="S150" i="33"/>
  <c r="V139" i="34"/>
  <c r="U139" i="33"/>
  <c r="Q125" i="34"/>
  <c r="P125" i="33"/>
  <c r="R107" i="34"/>
  <c r="Q107" i="33"/>
  <c r="Q151" i="34"/>
  <c r="P151" i="33"/>
  <c r="R132" i="34"/>
  <c r="Q132" i="33"/>
  <c r="S92" i="34"/>
  <c r="R92" i="33"/>
  <c r="Q133" i="34"/>
  <c r="Q123" i="34"/>
  <c r="P123" i="33"/>
  <c r="S99" i="34"/>
  <c r="R99" i="33"/>
  <c r="R134" i="34"/>
  <c r="Q134" i="33"/>
  <c r="R120" i="34"/>
  <c r="Q120" i="33"/>
  <c r="T124" i="34"/>
  <c r="S124" i="33"/>
  <c r="S88" i="33"/>
  <c r="T88" i="34"/>
  <c r="R61" i="33"/>
  <c r="S61" i="34"/>
  <c r="S61" i="33" s="1"/>
  <c r="R93" i="33"/>
  <c r="S93" i="34"/>
  <c r="Q143" i="33"/>
  <c r="R143" i="34"/>
  <c r="V90" i="33"/>
  <c r="W90" i="34"/>
  <c r="R136" i="33"/>
  <c r="S136" i="34"/>
  <c r="Q63" i="33"/>
  <c r="R63" i="34"/>
  <c r="R95" i="33"/>
  <c r="S95" i="34"/>
  <c r="V66" i="34"/>
  <c r="U66" i="33"/>
  <c r="R82" i="34"/>
  <c r="Q82" i="33"/>
  <c r="R109" i="34"/>
  <c r="Q109" i="33"/>
  <c r="S100" i="34"/>
  <c r="R100" i="33"/>
  <c r="Q144" i="34"/>
  <c r="P144" i="33"/>
  <c r="R122" i="34"/>
  <c r="Q122" i="33"/>
  <c r="R149" i="34"/>
  <c r="Q149" i="33"/>
  <c r="Q137" i="34"/>
  <c r="P137" i="33"/>
  <c r="R118" i="34"/>
  <c r="Q118" i="33"/>
  <c r="S96" i="34"/>
  <c r="R96" i="33"/>
  <c r="T98" i="34"/>
  <c r="S98" i="33"/>
  <c r="R86" i="34"/>
  <c r="Q86" i="33"/>
  <c r="Q119" i="34"/>
  <c r="P119" i="33"/>
  <c r="O102" i="33"/>
  <c r="O20" i="33" s="1"/>
  <c r="O20" i="34" s="1"/>
  <c r="U101" i="34"/>
  <c r="U101" i="33" s="1"/>
  <c r="S121" i="34"/>
  <c r="S121" i="33" s="1"/>
  <c r="R84" i="34"/>
  <c r="R84" i="33" s="1"/>
  <c r="R141" i="34"/>
  <c r="R141" i="33" s="1"/>
  <c r="Q65" i="34"/>
  <c r="Q65" i="33" s="1"/>
  <c r="O77" i="33"/>
  <c r="O19" i="33" s="1"/>
  <c r="O19" i="34" s="1"/>
  <c r="Q126" i="34"/>
  <c r="Q126" i="33" s="1"/>
  <c r="S142" i="34"/>
  <c r="S142" i="33" s="1"/>
  <c r="R140" i="34"/>
  <c r="R140" i="33" s="1"/>
  <c r="T111" i="34"/>
  <c r="T111" i="33" s="1"/>
  <c r="O127" i="33"/>
  <c r="O21" i="33" s="1"/>
  <c r="O21" i="34" s="1"/>
  <c r="Q59" i="34"/>
  <c r="Q59" i="33" s="1"/>
  <c r="Q117" i="34"/>
  <c r="Q117" i="33" s="1"/>
  <c r="X138" i="34"/>
  <c r="X138" i="33" s="1"/>
  <c r="T135" i="34"/>
  <c r="T135" i="33" s="1"/>
  <c r="R112" i="34"/>
  <c r="R112" i="33" s="1"/>
  <c r="Q97" i="34"/>
  <c r="Q97" i="33" s="1"/>
  <c r="R113" i="34"/>
  <c r="R113" i="33" s="1"/>
  <c r="S145" i="34"/>
  <c r="S145" i="33" s="1"/>
  <c r="U91" i="34"/>
  <c r="U91" i="33" s="1"/>
  <c r="S83" i="34"/>
  <c r="S83" i="33" s="1"/>
  <c r="R94" i="34"/>
  <c r="R94" i="33" s="1"/>
  <c r="S85" i="34"/>
  <c r="S85" i="33" s="1"/>
  <c r="K19" i="2"/>
  <c r="K17" i="2" s="1"/>
  <c r="K12" i="2"/>
  <c r="K10" i="2" s="1"/>
  <c r="K26" i="2"/>
  <c r="K24" i="2" s="1"/>
  <c r="F23" i="34"/>
  <c r="F25" i="13"/>
  <c r="J8" i="2"/>
  <c r="I8" i="2"/>
  <c r="I38" i="2" l="1"/>
  <c r="J38" i="2"/>
  <c r="T95" i="34"/>
  <c r="S95" i="33"/>
  <c r="S136" i="33"/>
  <c r="T136" i="34"/>
  <c r="R143" i="33"/>
  <c r="S143" i="34"/>
  <c r="R89" i="33"/>
  <c r="S89" i="34"/>
  <c r="R116" i="33"/>
  <c r="S116" i="34"/>
  <c r="S86" i="34"/>
  <c r="R86" i="33"/>
  <c r="S96" i="33"/>
  <c r="T96" i="34"/>
  <c r="R137" i="34"/>
  <c r="Q137" i="33"/>
  <c r="S122" i="34"/>
  <c r="R122" i="33"/>
  <c r="T100" i="34"/>
  <c r="S100" i="33"/>
  <c r="S82" i="34"/>
  <c r="R82" i="33"/>
  <c r="U124" i="34"/>
  <c r="T124" i="33"/>
  <c r="S134" i="34"/>
  <c r="R134" i="33"/>
  <c r="R123" i="34"/>
  <c r="Q123" i="33"/>
  <c r="T92" i="34"/>
  <c r="S92" i="33"/>
  <c r="R151" i="34"/>
  <c r="Q151" i="33"/>
  <c r="R125" i="34"/>
  <c r="Q125" i="33"/>
  <c r="U150" i="34"/>
  <c r="T150" i="33"/>
  <c r="S87" i="34"/>
  <c r="R87" i="33"/>
  <c r="R63" i="33"/>
  <c r="S63" i="34"/>
  <c r="W90" i="33"/>
  <c r="X90" i="34"/>
  <c r="X90" i="33" s="1"/>
  <c r="S93" i="33"/>
  <c r="T93" i="34"/>
  <c r="T88" i="33"/>
  <c r="U88" i="34"/>
  <c r="S108" i="33"/>
  <c r="T108" i="34"/>
  <c r="R110" i="33"/>
  <c r="S110" i="34"/>
  <c r="Q115" i="33"/>
  <c r="R115" i="34"/>
  <c r="R119" i="34"/>
  <c r="Q119" i="33"/>
  <c r="U98" i="34"/>
  <c r="T98" i="33"/>
  <c r="S118" i="34"/>
  <c r="R118" i="33"/>
  <c r="S149" i="34"/>
  <c r="R149" i="33"/>
  <c r="R144" i="34"/>
  <c r="Q144" i="33"/>
  <c r="S109" i="34"/>
  <c r="R109" i="33"/>
  <c r="W66" i="34"/>
  <c r="V66" i="33"/>
  <c r="R120" i="33"/>
  <c r="S120" i="34"/>
  <c r="T99" i="34"/>
  <c r="S99" i="33"/>
  <c r="R133" i="34"/>
  <c r="S132" i="34"/>
  <c r="R132" i="33"/>
  <c r="S107" i="34"/>
  <c r="R107" i="33"/>
  <c r="W139" i="34"/>
  <c r="V139" i="33"/>
  <c r="U114" i="34"/>
  <c r="T114" i="33"/>
  <c r="S84" i="34"/>
  <c r="S84" i="33" s="1"/>
  <c r="T121" i="34"/>
  <c r="T121" i="33" s="1"/>
  <c r="V101" i="34"/>
  <c r="V101" i="33" s="1"/>
  <c r="P77" i="33"/>
  <c r="P19" i="33" s="1"/>
  <c r="P19" i="34" s="1"/>
  <c r="P102" i="33"/>
  <c r="P20" i="33" s="1"/>
  <c r="P20" i="34" s="1"/>
  <c r="S140" i="34"/>
  <c r="S140" i="33" s="1"/>
  <c r="R126" i="34"/>
  <c r="R126" i="33" s="1"/>
  <c r="T142" i="34"/>
  <c r="T142" i="33" s="1"/>
  <c r="R65" i="34"/>
  <c r="R65" i="33" s="1"/>
  <c r="Q77" i="33"/>
  <c r="Q19" i="33" s="1"/>
  <c r="U111" i="34"/>
  <c r="U111" i="33" s="1"/>
  <c r="S141" i="34"/>
  <c r="S141" i="33" s="1"/>
  <c r="P127" i="33"/>
  <c r="P21" i="33" s="1"/>
  <c r="P21" i="34" s="1"/>
  <c r="S113" i="34"/>
  <c r="S113" i="33" s="1"/>
  <c r="U135" i="34"/>
  <c r="U135" i="33" s="1"/>
  <c r="R117" i="34"/>
  <c r="R117" i="33" s="1"/>
  <c r="T83" i="34"/>
  <c r="T83" i="33" s="1"/>
  <c r="R97" i="34"/>
  <c r="R97" i="33" s="1"/>
  <c r="S112" i="34"/>
  <c r="S112" i="33" s="1"/>
  <c r="V91" i="34"/>
  <c r="V91" i="33" s="1"/>
  <c r="T145" i="34"/>
  <c r="T145" i="33" s="1"/>
  <c r="S94" i="34"/>
  <c r="S94" i="33" s="1"/>
  <c r="T85" i="34"/>
  <c r="T85" i="33" s="1"/>
  <c r="L12" i="2"/>
  <c r="L10" i="2" s="1"/>
  <c r="L26" i="2"/>
  <c r="L24" i="2" s="1"/>
  <c r="L19" i="2"/>
  <c r="L17" i="2" s="1"/>
  <c r="I10" i="13"/>
  <c r="I10" i="30"/>
  <c r="J10" i="13"/>
  <c r="J10" i="30"/>
  <c r="H8" i="2"/>
  <c r="G8" i="2"/>
  <c r="K8" i="2"/>
  <c r="E8" i="2"/>
  <c r="H38" i="2" l="1"/>
  <c r="E38" i="2"/>
  <c r="K38" i="2"/>
  <c r="G38" i="2"/>
  <c r="T120" i="34"/>
  <c r="S120" i="33"/>
  <c r="R115" i="33"/>
  <c r="S115" i="34"/>
  <c r="T108" i="33"/>
  <c r="U108" i="34"/>
  <c r="T93" i="33"/>
  <c r="U93" i="34"/>
  <c r="S63" i="33"/>
  <c r="T63" i="34"/>
  <c r="S89" i="33"/>
  <c r="T89" i="34"/>
  <c r="T136" i="33"/>
  <c r="U136" i="34"/>
  <c r="V114" i="34"/>
  <c r="U114" i="33"/>
  <c r="T107" i="34"/>
  <c r="S107" i="33"/>
  <c r="S133" i="34"/>
  <c r="T109" i="34"/>
  <c r="S109" i="33"/>
  <c r="T149" i="34"/>
  <c r="S149" i="33"/>
  <c r="V98" i="34"/>
  <c r="U98" i="33"/>
  <c r="V150" i="34"/>
  <c r="U150" i="33"/>
  <c r="S151" i="34"/>
  <c r="R151" i="33"/>
  <c r="S123" i="34"/>
  <c r="R123" i="33"/>
  <c r="V124" i="34"/>
  <c r="U124" i="33"/>
  <c r="U100" i="34"/>
  <c r="T100" i="33"/>
  <c r="S137" i="34"/>
  <c r="R137" i="33"/>
  <c r="T86" i="34"/>
  <c r="S86" i="33"/>
  <c r="S110" i="33"/>
  <c r="T110" i="34"/>
  <c r="U88" i="33"/>
  <c r="V88" i="34"/>
  <c r="U96" i="34"/>
  <c r="T96" i="33"/>
  <c r="S116" i="33"/>
  <c r="T116" i="34"/>
  <c r="S143" i="33"/>
  <c r="T143" i="34"/>
  <c r="X139" i="34"/>
  <c r="X139" i="33" s="1"/>
  <c r="W139" i="33"/>
  <c r="T132" i="34"/>
  <c r="S132" i="33"/>
  <c r="U99" i="34"/>
  <c r="T99" i="33"/>
  <c r="X66" i="34"/>
  <c r="X66" i="33" s="1"/>
  <c r="X77" i="33" s="1"/>
  <c r="X19" i="33" s="1"/>
  <c r="X19" i="34" s="1"/>
  <c r="W66" i="33"/>
  <c r="S144" i="34"/>
  <c r="R144" i="33"/>
  <c r="T118" i="34"/>
  <c r="S118" i="33"/>
  <c r="S119" i="34"/>
  <c r="R119" i="33"/>
  <c r="T87" i="34"/>
  <c r="S87" i="33"/>
  <c r="S125" i="34"/>
  <c r="R125" i="33"/>
  <c r="U92" i="34"/>
  <c r="T92" i="33"/>
  <c r="T134" i="34"/>
  <c r="S134" i="33"/>
  <c r="T82" i="34"/>
  <c r="S82" i="33"/>
  <c r="T122" i="34"/>
  <c r="S122" i="33"/>
  <c r="U95" i="34"/>
  <c r="T95" i="33"/>
  <c r="L8" i="2"/>
  <c r="J9" i="31"/>
  <c r="I9" i="31"/>
  <c r="Q102" i="33"/>
  <c r="Q20" i="33" s="1"/>
  <c r="Q20" i="34" s="1"/>
  <c r="W101" i="34"/>
  <c r="W101" i="33" s="1"/>
  <c r="U121" i="34"/>
  <c r="U121" i="33" s="1"/>
  <c r="T84" i="34"/>
  <c r="T84" i="33" s="1"/>
  <c r="V111" i="34"/>
  <c r="V111" i="33" s="1"/>
  <c r="U142" i="34"/>
  <c r="U142" i="33" s="1"/>
  <c r="T140" i="34"/>
  <c r="T140" i="33" s="1"/>
  <c r="T141" i="34"/>
  <c r="T141" i="33" s="1"/>
  <c r="S65" i="34"/>
  <c r="S65" i="33" s="1"/>
  <c r="R77" i="33"/>
  <c r="R19" i="33" s="1"/>
  <c r="R19" i="34" s="1"/>
  <c r="S126" i="34"/>
  <c r="S126" i="33" s="1"/>
  <c r="Q127" i="33"/>
  <c r="Q21" i="33" s="1"/>
  <c r="Q21" i="34" s="1"/>
  <c r="W91" i="34"/>
  <c r="W91" i="33" s="1"/>
  <c r="U83" i="34"/>
  <c r="U83" i="33" s="1"/>
  <c r="S117" i="34"/>
  <c r="S117" i="33" s="1"/>
  <c r="S97" i="34"/>
  <c r="S97" i="33" s="1"/>
  <c r="Q19" i="34"/>
  <c r="U145" i="34"/>
  <c r="U145" i="33" s="1"/>
  <c r="V135" i="34"/>
  <c r="V135" i="33" s="1"/>
  <c r="T113" i="34"/>
  <c r="T113" i="33" s="1"/>
  <c r="T112" i="34"/>
  <c r="T112" i="33" s="1"/>
  <c r="U85" i="34"/>
  <c r="U85" i="33" s="1"/>
  <c r="T94" i="34"/>
  <c r="T94" i="33" s="1"/>
  <c r="M26" i="2"/>
  <c r="M24" i="2" s="1"/>
  <c r="M19" i="2"/>
  <c r="M17" i="2" s="1"/>
  <c r="M12" i="2"/>
  <c r="M10" i="2" s="1"/>
  <c r="E10" i="13"/>
  <c r="E10" i="30"/>
  <c r="J13" i="30"/>
  <c r="J11" i="30"/>
  <c r="J12" i="30"/>
  <c r="I12" i="13"/>
  <c r="I34" i="30"/>
  <c r="L10" i="13"/>
  <c r="J12" i="13"/>
  <c r="J34" i="30"/>
  <c r="K10" i="13"/>
  <c r="K10" i="30"/>
  <c r="H10" i="13"/>
  <c r="H10" i="30"/>
  <c r="G10" i="13"/>
  <c r="G10" i="30"/>
  <c r="I12" i="30"/>
  <c r="I11" i="30"/>
  <c r="I13" i="30"/>
  <c r="L38" i="2" l="1"/>
  <c r="T116" i="33"/>
  <c r="U116" i="34"/>
  <c r="V88" i="33"/>
  <c r="W88" i="34"/>
  <c r="T89" i="33"/>
  <c r="U89" i="34"/>
  <c r="U93" i="33"/>
  <c r="V93" i="34"/>
  <c r="S115" i="33"/>
  <c r="T115" i="34"/>
  <c r="T122" i="33"/>
  <c r="U122" i="34"/>
  <c r="U134" i="34"/>
  <c r="T134" i="33"/>
  <c r="T125" i="34"/>
  <c r="S125" i="33"/>
  <c r="T119" i="34"/>
  <c r="S119" i="33"/>
  <c r="T144" i="34"/>
  <c r="S144" i="33"/>
  <c r="V99" i="34"/>
  <c r="U99" i="33"/>
  <c r="U86" i="34"/>
  <c r="T86" i="33"/>
  <c r="V100" i="34"/>
  <c r="U100" i="33"/>
  <c r="T123" i="34"/>
  <c r="S123" i="33"/>
  <c r="W150" i="34"/>
  <c r="V150" i="33"/>
  <c r="U149" i="34"/>
  <c r="T149" i="33"/>
  <c r="T133" i="34"/>
  <c r="W114" i="34"/>
  <c r="V114" i="33"/>
  <c r="T143" i="33"/>
  <c r="U143" i="34"/>
  <c r="T110" i="33"/>
  <c r="U110" i="34"/>
  <c r="U136" i="33"/>
  <c r="V136" i="34"/>
  <c r="T63" i="33"/>
  <c r="U63" i="34"/>
  <c r="U63" i="33" s="1"/>
  <c r="U108" i="33"/>
  <c r="V108" i="34"/>
  <c r="V95" i="34"/>
  <c r="U95" i="33"/>
  <c r="U82" i="34"/>
  <c r="T82" i="33"/>
  <c r="V92" i="34"/>
  <c r="U92" i="33"/>
  <c r="U87" i="34"/>
  <c r="T87" i="33"/>
  <c r="U118" i="34"/>
  <c r="T118" i="33"/>
  <c r="U132" i="34"/>
  <c r="T132" i="33"/>
  <c r="V96" i="34"/>
  <c r="U96" i="33"/>
  <c r="T137" i="34"/>
  <c r="S137" i="33"/>
  <c r="V124" i="33"/>
  <c r="W124" i="34"/>
  <c r="T151" i="34"/>
  <c r="S151" i="33"/>
  <c r="W98" i="34"/>
  <c r="V98" i="33"/>
  <c r="U109" i="34"/>
  <c r="T109" i="33"/>
  <c r="U107" i="34"/>
  <c r="T107" i="33"/>
  <c r="U120" i="34"/>
  <c r="T120" i="33"/>
  <c r="L10" i="30"/>
  <c r="L13" i="30" s="1"/>
  <c r="J11" i="31"/>
  <c r="I11" i="31"/>
  <c r="M8" i="2"/>
  <c r="L9" i="31"/>
  <c r="G9" i="31"/>
  <c r="H9" i="31"/>
  <c r="K9" i="31"/>
  <c r="R102" i="33"/>
  <c r="R20" i="33" s="1"/>
  <c r="R20" i="34" s="1"/>
  <c r="V121" i="34"/>
  <c r="V121" i="33" s="1"/>
  <c r="U84" i="34"/>
  <c r="U84" i="33" s="1"/>
  <c r="X101" i="34"/>
  <c r="T126" i="34"/>
  <c r="T126" i="33" s="1"/>
  <c r="U140" i="34"/>
  <c r="U140" i="33" s="1"/>
  <c r="U141" i="34"/>
  <c r="U141" i="33" s="1"/>
  <c r="W111" i="34"/>
  <c r="W111" i="33" s="1"/>
  <c r="T65" i="34"/>
  <c r="T65" i="33" s="1"/>
  <c r="S77" i="33"/>
  <c r="S19" i="33" s="1"/>
  <c r="V142" i="34"/>
  <c r="V142" i="33" s="1"/>
  <c r="R127" i="33"/>
  <c r="R21" i="33" s="1"/>
  <c r="R21" i="34" s="1"/>
  <c r="U113" i="34"/>
  <c r="U113" i="33" s="1"/>
  <c r="U112" i="34"/>
  <c r="U112" i="33" s="1"/>
  <c r="V145" i="34"/>
  <c r="V145" i="33" s="1"/>
  <c r="T117" i="34"/>
  <c r="T117" i="33" s="1"/>
  <c r="W135" i="34"/>
  <c r="W135" i="33" s="1"/>
  <c r="T97" i="34"/>
  <c r="T97" i="33" s="1"/>
  <c r="V83" i="34"/>
  <c r="V83" i="33" s="1"/>
  <c r="X91" i="34"/>
  <c r="X91" i="33" s="1"/>
  <c r="U94" i="34"/>
  <c r="U94" i="33" s="1"/>
  <c r="V85" i="34"/>
  <c r="V85" i="33" s="1"/>
  <c r="N19" i="2"/>
  <c r="N17" i="2" s="1"/>
  <c r="N12" i="2"/>
  <c r="N10" i="2" s="1"/>
  <c r="N26" i="2"/>
  <c r="N24" i="2" s="1"/>
  <c r="E12" i="13"/>
  <c r="E34" i="30"/>
  <c r="K12" i="13"/>
  <c r="K34" i="30"/>
  <c r="J36" i="30"/>
  <c r="J37" i="30"/>
  <c r="J35" i="30"/>
  <c r="G12" i="30"/>
  <c r="G13" i="30"/>
  <c r="G11" i="30"/>
  <c r="K12" i="30"/>
  <c r="K13" i="30"/>
  <c r="K11" i="30"/>
  <c r="G12" i="13"/>
  <c r="G34" i="30"/>
  <c r="I37" i="30"/>
  <c r="I35" i="30"/>
  <c r="I36" i="30"/>
  <c r="H12" i="13"/>
  <c r="H34" i="30"/>
  <c r="E13" i="30"/>
  <c r="E11" i="30"/>
  <c r="E12" i="30"/>
  <c r="H11" i="30"/>
  <c r="H13" i="30"/>
  <c r="H12" i="30"/>
  <c r="E9" i="31"/>
  <c r="L12" i="30" l="1"/>
  <c r="L11" i="30"/>
  <c r="L12" i="13"/>
  <c r="L11" i="31" s="1"/>
  <c r="L34" i="30"/>
  <c r="L35" i="30" s="1"/>
  <c r="X124" i="34"/>
  <c r="X124" i="33" s="1"/>
  <c r="W124" i="33"/>
  <c r="U110" i="33"/>
  <c r="V110" i="34"/>
  <c r="U122" i="33"/>
  <c r="V122" i="34"/>
  <c r="V93" i="33"/>
  <c r="W93" i="34"/>
  <c r="W88" i="33"/>
  <c r="X88" i="34"/>
  <c r="X88" i="33" s="1"/>
  <c r="V107" i="34"/>
  <c r="U107" i="33"/>
  <c r="X98" i="34"/>
  <c r="X98" i="33" s="1"/>
  <c r="W98" i="33"/>
  <c r="W96" i="34"/>
  <c r="V96" i="33"/>
  <c r="V118" i="34"/>
  <c r="U118" i="33"/>
  <c r="W92" i="34"/>
  <c r="V92" i="33"/>
  <c r="W95" i="34"/>
  <c r="V95" i="33"/>
  <c r="X114" i="34"/>
  <c r="X114" i="33" s="1"/>
  <c r="W114" i="33"/>
  <c r="V149" i="34"/>
  <c r="U149" i="33"/>
  <c r="U123" i="34"/>
  <c r="T123" i="33"/>
  <c r="V86" i="34"/>
  <c r="U86" i="33"/>
  <c r="U144" i="34"/>
  <c r="T144" i="33"/>
  <c r="U125" i="34"/>
  <c r="T125" i="33"/>
  <c r="V108" i="33"/>
  <c r="W108" i="34"/>
  <c r="V136" i="33"/>
  <c r="W136" i="34"/>
  <c r="U143" i="33"/>
  <c r="V143" i="34"/>
  <c r="T115" i="33"/>
  <c r="U115" i="34"/>
  <c r="U89" i="33"/>
  <c r="V89" i="34"/>
  <c r="U116" i="33"/>
  <c r="V116" i="34"/>
  <c r="V120" i="34"/>
  <c r="U120" i="33"/>
  <c r="V109" i="34"/>
  <c r="U109" i="33"/>
  <c r="U151" i="34"/>
  <c r="T151" i="33"/>
  <c r="U137" i="34"/>
  <c r="T137" i="33"/>
  <c r="V132" i="34"/>
  <c r="U132" i="33"/>
  <c r="V87" i="34"/>
  <c r="U87" i="33"/>
  <c r="V82" i="34"/>
  <c r="U82" i="33"/>
  <c r="U133" i="34"/>
  <c r="W150" i="33"/>
  <c r="X150" i="34"/>
  <c r="X150" i="33" s="1"/>
  <c r="W100" i="34"/>
  <c r="V100" i="33"/>
  <c r="V99" i="33"/>
  <c r="W99" i="34"/>
  <c r="U119" i="34"/>
  <c r="T119" i="33"/>
  <c r="V134" i="34"/>
  <c r="U134" i="33"/>
  <c r="K11" i="31"/>
  <c r="E11" i="31"/>
  <c r="H11" i="31"/>
  <c r="N8" i="2"/>
  <c r="M10" i="13"/>
  <c r="M10" i="30"/>
  <c r="S102" i="33"/>
  <c r="S20" i="33" s="1"/>
  <c r="S20" i="34" s="1"/>
  <c r="V84" i="34"/>
  <c r="V84" i="33" s="1"/>
  <c r="W121" i="34"/>
  <c r="W121" i="33" s="1"/>
  <c r="S19" i="34"/>
  <c r="V141" i="34"/>
  <c r="V141" i="33" s="1"/>
  <c r="U126" i="34"/>
  <c r="U126" i="33" s="1"/>
  <c r="W142" i="34"/>
  <c r="W142" i="33" s="1"/>
  <c r="U65" i="34"/>
  <c r="U65" i="33" s="1"/>
  <c r="T77" i="33"/>
  <c r="T19" i="33" s="1"/>
  <c r="T19" i="34" s="1"/>
  <c r="X111" i="34"/>
  <c r="X111" i="33" s="1"/>
  <c r="V140" i="34"/>
  <c r="V140" i="33" s="1"/>
  <c r="S127" i="33"/>
  <c r="S21" i="33" s="1"/>
  <c r="S21" i="34" s="1"/>
  <c r="U97" i="34"/>
  <c r="U97" i="33" s="1"/>
  <c r="U117" i="34"/>
  <c r="U117" i="33" s="1"/>
  <c r="W83" i="34"/>
  <c r="W83" i="33" s="1"/>
  <c r="X135" i="34"/>
  <c r="X135" i="33" s="1"/>
  <c r="W145" i="34"/>
  <c r="W145" i="33" s="1"/>
  <c r="V113" i="34"/>
  <c r="V113" i="33" s="1"/>
  <c r="V112" i="34"/>
  <c r="V112" i="33" s="1"/>
  <c r="V94" i="34"/>
  <c r="V94" i="33" s="1"/>
  <c r="W85" i="34"/>
  <c r="W85" i="33" s="1"/>
  <c r="O12" i="2"/>
  <c r="O10" i="2" s="1"/>
  <c r="O26" i="2"/>
  <c r="O24" i="2" s="1"/>
  <c r="O19" i="2"/>
  <c r="O17" i="2" s="1"/>
  <c r="E37" i="30"/>
  <c r="E36" i="30"/>
  <c r="E35" i="30"/>
  <c r="G11" i="31"/>
  <c r="L36" i="30"/>
  <c r="H36" i="30"/>
  <c r="H35" i="30"/>
  <c r="H37" i="30"/>
  <c r="G35" i="30"/>
  <c r="G36" i="30"/>
  <c r="G37" i="30"/>
  <c r="K35" i="30"/>
  <c r="K36" i="30"/>
  <c r="K37" i="30"/>
  <c r="L37" i="30" l="1"/>
  <c r="W99" i="33"/>
  <c r="X99" i="34"/>
  <c r="X99" i="33" s="1"/>
  <c r="V89" i="33"/>
  <c r="W89" i="34"/>
  <c r="V143" i="33"/>
  <c r="W143" i="34"/>
  <c r="W108" i="33"/>
  <c r="X108" i="34"/>
  <c r="X108" i="33" s="1"/>
  <c r="W93" i="33"/>
  <c r="X93" i="34"/>
  <c r="X93" i="33" s="1"/>
  <c r="V110" i="33"/>
  <c r="W110" i="34"/>
  <c r="W134" i="34"/>
  <c r="V134" i="33"/>
  <c r="W82" i="34"/>
  <c r="V82" i="33"/>
  <c r="W132" i="34"/>
  <c r="V132" i="33"/>
  <c r="V151" i="34"/>
  <c r="U151" i="33"/>
  <c r="W120" i="34"/>
  <c r="V120" i="33"/>
  <c r="V144" i="34"/>
  <c r="U144" i="33"/>
  <c r="V123" i="34"/>
  <c r="U123" i="33"/>
  <c r="X92" i="34"/>
  <c r="X92" i="33" s="1"/>
  <c r="W92" i="33"/>
  <c r="X96" i="34"/>
  <c r="X96" i="33" s="1"/>
  <c r="W96" i="33"/>
  <c r="W107" i="34"/>
  <c r="V107" i="33"/>
  <c r="V116" i="33"/>
  <c r="W116" i="34"/>
  <c r="U115" i="33"/>
  <c r="V115" i="34"/>
  <c r="W136" i="33"/>
  <c r="X136" i="34"/>
  <c r="X136" i="33" s="1"/>
  <c r="V122" i="33"/>
  <c r="W122" i="34"/>
  <c r="V119" i="34"/>
  <c r="U119" i="33"/>
  <c r="W100" i="33"/>
  <c r="X100" i="34"/>
  <c r="X100" i="33" s="1"/>
  <c r="V133" i="34"/>
  <c r="W87" i="34"/>
  <c r="V87" i="33"/>
  <c r="V137" i="34"/>
  <c r="U137" i="33"/>
  <c r="W109" i="34"/>
  <c r="V109" i="33"/>
  <c r="V125" i="34"/>
  <c r="U125" i="33"/>
  <c r="W86" i="34"/>
  <c r="V86" i="33"/>
  <c r="V149" i="33"/>
  <c r="W149" i="34"/>
  <c r="X95" i="34"/>
  <c r="X95" i="33" s="1"/>
  <c r="W95" i="33"/>
  <c r="W118" i="34"/>
  <c r="V118" i="33"/>
  <c r="M9" i="31"/>
  <c r="M38" i="2"/>
  <c r="O8" i="2"/>
  <c r="M12" i="30"/>
  <c r="M11" i="30"/>
  <c r="M13" i="30"/>
  <c r="N38" i="2"/>
  <c r="N10" i="30"/>
  <c r="N10" i="13"/>
  <c r="X121" i="34"/>
  <c r="X121" i="33" s="1"/>
  <c r="W84" i="34"/>
  <c r="W84" i="33" s="1"/>
  <c r="T102" i="33"/>
  <c r="T20" i="33" s="1"/>
  <c r="T20" i="34" s="1"/>
  <c r="V65" i="34"/>
  <c r="V65" i="33" s="1"/>
  <c r="U77" i="33"/>
  <c r="U19" i="33" s="1"/>
  <c r="U19" i="34" s="1"/>
  <c r="X142" i="34"/>
  <c r="X142" i="33" s="1"/>
  <c r="V126" i="34"/>
  <c r="V126" i="33" s="1"/>
  <c r="W141" i="34"/>
  <c r="W141" i="33" s="1"/>
  <c r="W140" i="34"/>
  <c r="W140" i="33" s="1"/>
  <c r="T127" i="33"/>
  <c r="T21" i="33" s="1"/>
  <c r="T21" i="34" s="1"/>
  <c r="V117" i="34"/>
  <c r="V117" i="33" s="1"/>
  <c r="W112" i="34"/>
  <c r="W112" i="33" s="1"/>
  <c r="X145" i="34"/>
  <c r="X145" i="33" s="1"/>
  <c r="X83" i="34"/>
  <c r="X83" i="33" s="1"/>
  <c r="V97" i="34"/>
  <c r="V97" i="33" s="1"/>
  <c r="W113" i="34"/>
  <c r="W113" i="33" s="1"/>
  <c r="W94" i="34"/>
  <c r="W94" i="33" s="1"/>
  <c r="X85" i="34"/>
  <c r="X85" i="33" s="1"/>
  <c r="P26" i="2"/>
  <c r="P24" i="2" s="1"/>
  <c r="P19" i="2"/>
  <c r="P17" i="2" s="1"/>
  <c r="P12" i="2"/>
  <c r="P10" i="2" s="1"/>
  <c r="W122" i="33" l="1"/>
  <c r="X122" i="34"/>
  <c r="X122" i="33" s="1"/>
  <c r="V115" i="33"/>
  <c r="W115" i="34"/>
  <c r="W110" i="33"/>
  <c r="X110" i="34"/>
  <c r="X110" i="33" s="1"/>
  <c r="W89" i="33"/>
  <c r="X89" i="34"/>
  <c r="X89" i="33" s="1"/>
  <c r="X86" i="34"/>
  <c r="X86" i="33" s="1"/>
  <c r="W86" i="33"/>
  <c r="X109" i="34"/>
  <c r="X109" i="33" s="1"/>
  <c r="W109" i="33"/>
  <c r="X87" i="34"/>
  <c r="X87" i="33" s="1"/>
  <c r="W87" i="33"/>
  <c r="X107" i="34"/>
  <c r="X107" i="33" s="1"/>
  <c r="W107" i="33"/>
  <c r="W144" i="34"/>
  <c r="V144" i="33"/>
  <c r="W151" i="34"/>
  <c r="V151" i="33"/>
  <c r="X82" i="34"/>
  <c r="X82" i="33" s="1"/>
  <c r="W82" i="33"/>
  <c r="X149" i="34"/>
  <c r="X149" i="33" s="1"/>
  <c r="W149" i="33"/>
  <c r="W116" i="33"/>
  <c r="X116" i="34"/>
  <c r="X116" i="33" s="1"/>
  <c r="W143" i="33"/>
  <c r="X143" i="34"/>
  <c r="X143" i="33" s="1"/>
  <c r="X118" i="34"/>
  <c r="X118" i="33" s="1"/>
  <c r="W118" i="33"/>
  <c r="W125" i="34"/>
  <c r="V125" i="33"/>
  <c r="W137" i="34"/>
  <c r="V137" i="33"/>
  <c r="W133" i="34"/>
  <c r="W119" i="34"/>
  <c r="V119" i="33"/>
  <c r="W123" i="34"/>
  <c r="V123" i="33"/>
  <c r="X120" i="34"/>
  <c r="X120" i="33" s="1"/>
  <c r="W120" i="33"/>
  <c r="X132" i="34"/>
  <c r="X132" i="33" s="1"/>
  <c r="W132" i="33"/>
  <c r="X134" i="34"/>
  <c r="X134" i="33" s="1"/>
  <c r="W134" i="33"/>
  <c r="M12" i="13"/>
  <c r="M34" i="30"/>
  <c r="N9" i="31"/>
  <c r="O38" i="2"/>
  <c r="O10" i="13"/>
  <c r="O10" i="30"/>
  <c r="N13" i="30"/>
  <c r="N11" i="30"/>
  <c r="N12" i="30"/>
  <c r="P8" i="2"/>
  <c r="N12" i="13"/>
  <c r="N34" i="30"/>
  <c r="U102" i="33"/>
  <c r="U20" i="33" s="1"/>
  <c r="U20" i="34" s="1"/>
  <c r="U127" i="33"/>
  <c r="U21" i="33" s="1"/>
  <c r="U21" i="34" s="1"/>
  <c r="X84" i="34"/>
  <c r="X84" i="33" s="1"/>
  <c r="X140" i="34"/>
  <c r="X140" i="33" s="1"/>
  <c r="W126" i="34"/>
  <c r="W126" i="33" s="1"/>
  <c r="W65" i="34"/>
  <c r="W65" i="33" s="1"/>
  <c r="V77" i="33"/>
  <c r="V19" i="33" s="1"/>
  <c r="V19" i="34" s="1"/>
  <c r="X141" i="34"/>
  <c r="X141" i="33" s="1"/>
  <c r="X113" i="34"/>
  <c r="X113" i="33" s="1"/>
  <c r="W97" i="34"/>
  <c r="W97" i="33" s="1"/>
  <c r="W117" i="34"/>
  <c r="W117" i="33" s="1"/>
  <c r="X112" i="34"/>
  <c r="X112" i="33" s="1"/>
  <c r="X94" i="34"/>
  <c r="X94" i="33" s="1"/>
  <c r="Q19" i="2"/>
  <c r="Q17" i="2" s="1"/>
  <c r="Q12" i="2"/>
  <c r="Q10" i="2" s="1"/>
  <c r="Q26" i="2"/>
  <c r="Q24" i="2" s="1"/>
  <c r="W115" i="33" l="1"/>
  <c r="X115" i="34"/>
  <c r="X115" i="33" s="1"/>
  <c r="X123" i="34"/>
  <c r="X123" i="33" s="1"/>
  <c r="W123" i="33"/>
  <c r="X133" i="34"/>
  <c r="X125" i="34"/>
  <c r="X125" i="33" s="1"/>
  <c r="W125" i="33"/>
  <c r="X151" i="34"/>
  <c r="W151" i="33"/>
  <c r="X119" i="34"/>
  <c r="X119" i="33" s="1"/>
  <c r="W119" i="33"/>
  <c r="X137" i="34"/>
  <c r="X137" i="33" s="1"/>
  <c r="W137" i="33"/>
  <c r="X144" i="34"/>
  <c r="X144" i="33" s="1"/>
  <c r="W144" i="33"/>
  <c r="N11" i="31"/>
  <c r="N37" i="30"/>
  <c r="N35" i="30"/>
  <c r="N36" i="30"/>
  <c r="Q8" i="2"/>
  <c r="O13" i="30"/>
  <c r="O12" i="30"/>
  <c r="O11" i="30"/>
  <c r="P10" i="13"/>
  <c r="P10" i="30"/>
  <c r="O9" i="31"/>
  <c r="M35" i="30"/>
  <c r="M36" i="30"/>
  <c r="M37" i="30"/>
  <c r="O34" i="30"/>
  <c r="O12" i="13"/>
  <c r="M11" i="31"/>
  <c r="V102" i="33"/>
  <c r="V20" i="33" s="1"/>
  <c r="V20" i="34" s="1"/>
  <c r="X126" i="34"/>
  <c r="W77" i="33"/>
  <c r="W19" i="33" s="1"/>
  <c r="V127" i="33"/>
  <c r="V21" i="33" s="1"/>
  <c r="V21" i="34" s="1"/>
  <c r="X117" i="34"/>
  <c r="X117" i="33" s="1"/>
  <c r="X97" i="34"/>
  <c r="X97" i="33" s="1"/>
  <c r="R12" i="2"/>
  <c r="R10" i="2" s="1"/>
  <c r="R26" i="2"/>
  <c r="R24" i="2" s="1"/>
  <c r="R19" i="2"/>
  <c r="R17" i="2" s="1"/>
  <c r="O11" i="31" l="1"/>
  <c r="P11" i="30"/>
  <c r="P13" i="30"/>
  <c r="P12" i="30"/>
  <c r="P9" i="31"/>
  <c r="R8" i="2"/>
  <c r="O37" i="30"/>
  <c r="O36" i="30"/>
  <c r="O35" i="30"/>
  <c r="P38" i="2"/>
  <c r="Q38" i="2"/>
  <c r="Q10" i="30"/>
  <c r="Q10" i="13"/>
  <c r="W102" i="33"/>
  <c r="W20" i="33" s="1"/>
  <c r="W20" i="34" s="1"/>
  <c r="W127" i="33"/>
  <c r="W21" i="33" s="1"/>
  <c r="W21" i="34" s="1"/>
  <c r="W19" i="34"/>
  <c r="D19" i="34" s="1"/>
  <c r="D19" i="33"/>
  <c r="X102" i="33"/>
  <c r="X20" i="33" s="1"/>
  <c r="S26" i="2"/>
  <c r="S24" i="2" s="1"/>
  <c r="S19" i="2"/>
  <c r="S17" i="2" s="1"/>
  <c r="S12" i="2"/>
  <c r="S10" i="2" s="1"/>
  <c r="S8" i="2" l="1"/>
  <c r="Q12" i="13"/>
  <c r="Q34" i="30"/>
  <c r="Q9" i="31"/>
  <c r="P12" i="13"/>
  <c r="P34" i="30"/>
  <c r="Q12" i="30"/>
  <c r="Q13" i="30"/>
  <c r="Q11" i="30"/>
  <c r="R38" i="2"/>
  <c r="R10" i="30"/>
  <c r="R10" i="13"/>
  <c r="X127" i="33"/>
  <c r="X21" i="33" s="1"/>
  <c r="X21" i="34" s="1"/>
  <c r="X20" i="34"/>
  <c r="T19" i="2"/>
  <c r="T17" i="2" s="1"/>
  <c r="T12" i="2"/>
  <c r="T10" i="2" s="1"/>
  <c r="T26" i="2"/>
  <c r="T24" i="2" s="1"/>
  <c r="Q11" i="31" l="1"/>
  <c r="R12" i="13"/>
  <c r="R34" i="30"/>
  <c r="P37" i="30"/>
  <c r="P36" i="30"/>
  <c r="P35" i="30"/>
  <c r="T8" i="2"/>
  <c r="Q35" i="30"/>
  <c r="Q36" i="30"/>
  <c r="Q37" i="30"/>
  <c r="R9" i="31"/>
  <c r="R13" i="30"/>
  <c r="R12" i="30"/>
  <c r="R11" i="30"/>
  <c r="S38" i="2"/>
  <c r="S10" i="30"/>
  <c r="S10" i="13"/>
  <c r="P11" i="31"/>
  <c r="U12" i="2"/>
  <c r="U10" i="2" s="1"/>
  <c r="U26" i="2"/>
  <c r="U24" i="2" s="1"/>
  <c r="U19" i="2"/>
  <c r="U17" i="2" s="1"/>
  <c r="R11" i="31" l="1"/>
  <c r="U8" i="2"/>
  <c r="S9" i="31"/>
  <c r="T38" i="2"/>
  <c r="T10" i="13"/>
  <c r="T10" i="30"/>
  <c r="S11" i="30"/>
  <c r="S13" i="30"/>
  <c r="S12" i="30"/>
  <c r="S34" i="30"/>
  <c r="S12" i="13"/>
  <c r="R35" i="30"/>
  <c r="R37" i="30"/>
  <c r="R36" i="30"/>
  <c r="V19" i="2"/>
  <c r="V17" i="2" s="1"/>
  <c r="V12" i="2"/>
  <c r="V10" i="2" s="1"/>
  <c r="V26" i="2"/>
  <c r="V24" i="2" s="1"/>
  <c r="S11" i="31" l="1"/>
  <c r="S35" i="30"/>
  <c r="S37" i="30"/>
  <c r="S36" i="30"/>
  <c r="T11" i="30"/>
  <c r="T13" i="30"/>
  <c r="T12" i="30"/>
  <c r="T9" i="31"/>
  <c r="V8" i="2"/>
  <c r="T12" i="13"/>
  <c r="T34" i="30"/>
  <c r="U38" i="2"/>
  <c r="U10" i="30"/>
  <c r="U10" i="13"/>
  <c r="W12" i="2"/>
  <c r="W10" i="2" s="1"/>
  <c r="W26" i="2"/>
  <c r="W24" i="2" s="1"/>
  <c r="W19" i="2"/>
  <c r="W17" i="2" s="1"/>
  <c r="T11" i="31" l="1"/>
  <c r="W8" i="2"/>
  <c r="U9" i="31"/>
  <c r="U13" i="30"/>
  <c r="U11" i="30"/>
  <c r="U12" i="30"/>
  <c r="V38" i="2"/>
  <c r="V10" i="13"/>
  <c r="V10" i="30"/>
  <c r="U34" i="30"/>
  <c r="U12" i="13"/>
  <c r="T35" i="30"/>
  <c r="T37" i="30"/>
  <c r="T36" i="30"/>
  <c r="X26" i="2"/>
  <c r="X24" i="2" s="1"/>
  <c r="X19" i="2"/>
  <c r="X17" i="2" s="1"/>
  <c r="X12" i="2"/>
  <c r="X10" i="2" s="1"/>
  <c r="U11" i="31" l="1"/>
  <c r="V34" i="30"/>
  <c r="V12" i="13"/>
  <c r="X8" i="2"/>
  <c r="U35" i="30"/>
  <c r="U36" i="30"/>
  <c r="U37" i="30"/>
  <c r="V11" i="30"/>
  <c r="V13" i="30"/>
  <c r="V12" i="30"/>
  <c r="V9" i="31"/>
  <c r="W38" i="2"/>
  <c r="W10" i="13"/>
  <c r="W10" i="30"/>
  <c r="X38" i="2" l="1"/>
  <c r="V11" i="31"/>
  <c r="X10" i="13"/>
  <c r="X10" i="30"/>
  <c r="W12" i="30"/>
  <c r="W13" i="30"/>
  <c r="W11" i="30"/>
  <c r="W9" i="31"/>
  <c r="W12" i="13"/>
  <c r="W34" i="30"/>
  <c r="V37" i="30"/>
  <c r="V35" i="30"/>
  <c r="V36" i="30"/>
  <c r="W11" i="31" l="1"/>
  <c r="X12" i="13"/>
  <c r="X34" i="30"/>
  <c r="X11" i="30"/>
  <c r="X12" i="30"/>
  <c r="X13" i="30"/>
  <c r="W35" i="30"/>
  <c r="W36" i="30"/>
  <c r="W37" i="30"/>
  <c r="X9" i="31"/>
  <c r="X11" i="31" l="1"/>
  <c r="X36" i="30"/>
  <c r="X37" i="30"/>
  <c r="X35" i="30"/>
  <c r="D20" i="33" l="1"/>
  <c r="D21" i="34" l="1"/>
  <c r="D21" i="33"/>
  <c r="D20" i="34"/>
  <c r="Y24" i="2" l="1"/>
  <c r="Y17" i="2"/>
  <c r="D28" i="3" l="1"/>
  <c r="E28" i="3" l="1"/>
  <c r="F28" i="3" l="1"/>
  <c r="F10" i="36" l="1"/>
  <c r="E10" i="36"/>
  <c r="E27" i="36" s="1"/>
  <c r="D10" i="36"/>
  <c r="D18" i="36" l="1"/>
  <c r="D27" i="36" s="1"/>
  <c r="D72" i="3" l="1"/>
  <c r="D99" i="3" l="1"/>
  <c r="E42" i="31"/>
  <c r="E14" i="10" s="1"/>
  <c r="D35" i="36" l="1"/>
  <c r="E35" i="36"/>
  <c r="E62" i="36" s="1"/>
  <c r="F30" i="13" s="1"/>
  <c r="E72" i="3"/>
  <c r="F35" i="36"/>
  <c r="F62" i="36" s="1"/>
  <c r="F72" i="3"/>
  <c r="G42" i="31" s="1"/>
  <c r="G35" i="36"/>
  <c r="G62" i="36" s="1"/>
  <c r="G72" i="3"/>
  <c r="H35" i="36"/>
  <c r="H62" i="36" s="1"/>
  <c r="H72" i="3"/>
  <c r="I35" i="36"/>
  <c r="I62" i="36" s="1"/>
  <c r="I72" i="3"/>
  <c r="J35" i="36"/>
  <c r="J62" i="36" s="1"/>
  <c r="J72" i="3"/>
  <c r="K35" i="36"/>
  <c r="K62" i="36" s="1"/>
  <c r="K72" i="3"/>
  <c r="L35" i="36"/>
  <c r="L62" i="36" s="1"/>
  <c r="L72" i="3"/>
  <c r="M35" i="36"/>
  <c r="M62" i="36" s="1"/>
  <c r="M72" i="3"/>
  <c r="N35" i="36"/>
  <c r="N62" i="36" s="1"/>
  <c r="N72" i="3"/>
  <c r="O35" i="36"/>
  <c r="O62" i="36" s="1"/>
  <c r="O72" i="3"/>
  <c r="P35" i="36"/>
  <c r="P62" i="36" s="1"/>
  <c r="P72" i="3"/>
  <c r="Q35" i="36"/>
  <c r="Q62" i="36" s="1"/>
  <c r="Q72" i="3"/>
  <c r="R35" i="36"/>
  <c r="R62" i="36" s="1"/>
  <c r="R72" i="3"/>
  <c r="S35" i="36"/>
  <c r="S62" i="36" s="1"/>
  <c r="S72" i="3"/>
  <c r="T35" i="36"/>
  <c r="T62" i="36" s="1"/>
  <c r="U35" i="36"/>
  <c r="U62" i="36" s="1"/>
  <c r="V35" i="36"/>
  <c r="V62" i="36" s="1"/>
  <c r="G14" i="10" l="1"/>
  <c r="D62" i="36"/>
  <c r="E30" i="13" s="1"/>
  <c r="X73" i="3"/>
  <c r="X72" i="3" s="1"/>
  <c r="X36" i="36"/>
  <c r="X35" i="36" s="1"/>
  <c r="X62" i="36" s="1"/>
  <c r="F42" i="31"/>
  <c r="F99" i="3"/>
  <c r="F14" i="10" l="1"/>
  <c r="E27" i="34" l="1"/>
  <c r="Y31" i="20" l="1"/>
  <c r="Y33" i="20"/>
  <c r="Y32" i="20"/>
  <c r="Y30" i="20"/>
  <c r="F8" i="2" l="1"/>
  <c r="Y19" i="6" l="1"/>
  <c r="F10" i="30"/>
  <c r="F10" i="13"/>
  <c r="Y10" i="2"/>
  <c r="Y10" i="13" l="1"/>
  <c r="F9" i="31"/>
  <c r="Y8" i="2"/>
  <c r="Y40" i="2"/>
  <c r="Y38" i="2" s="1"/>
  <c r="F38" i="2"/>
  <c r="F12" i="30"/>
  <c r="F11" i="30"/>
  <c r="F13" i="30"/>
  <c r="Y9" i="31" l="1"/>
  <c r="F12" i="13"/>
  <c r="F34" i="30"/>
  <c r="F35" i="30" l="1"/>
  <c r="F37" i="30"/>
  <c r="F36" i="30"/>
  <c r="Y12" i="13"/>
  <c r="F11" i="31"/>
  <c r="Y11" i="31" l="1"/>
  <c r="F24" i="6" l="1"/>
  <c r="F23" i="13" s="1"/>
  <c r="F22" i="31" l="1"/>
  <c r="E24" i="6"/>
  <c r="E23" i="13" s="1"/>
  <c r="E22" i="31" l="1"/>
  <c r="F71" i="32" l="1"/>
  <c r="E71" i="32"/>
  <c r="E32" i="31" l="1"/>
  <c r="Y69" i="32"/>
  <c r="Y71" i="32" s="1"/>
  <c r="E8" i="10" l="1"/>
  <c r="E54" i="31"/>
  <c r="F32" i="31"/>
  <c r="F54" i="31" l="1"/>
  <c r="Y54" i="31" s="1"/>
  <c r="F8" i="10"/>
  <c r="Y32" i="31"/>
  <c r="D8" i="10" l="1"/>
  <c r="V58" i="3" l="1"/>
  <c r="P58" i="3"/>
  <c r="G58" i="3"/>
  <c r="S58" i="3"/>
  <c r="J58" i="3"/>
  <c r="O58" i="3"/>
  <c r="R58" i="3"/>
  <c r="F58" i="3"/>
  <c r="Q58" i="3"/>
  <c r="T58" i="3"/>
  <c r="K58" i="3"/>
  <c r="N58" i="3"/>
  <c r="L58" i="3"/>
  <c r="M58" i="3"/>
  <c r="H58" i="3"/>
  <c r="I58" i="3"/>
  <c r="U58" i="3"/>
  <c r="X50" i="3" l="1"/>
  <c r="E58" i="3"/>
  <c r="P62" i="3" l="1"/>
  <c r="P99" i="3" s="1"/>
  <c r="L62" i="3"/>
  <c r="L99" i="3" s="1"/>
  <c r="H62" i="3"/>
  <c r="H99" i="3" s="1"/>
  <c r="Q62" i="3"/>
  <c r="Q99" i="3" s="1"/>
  <c r="M62" i="3"/>
  <c r="M99" i="3" s="1"/>
  <c r="I62" i="3"/>
  <c r="I99" i="3" s="1"/>
  <c r="R62" i="3"/>
  <c r="R99" i="3" s="1"/>
  <c r="N62" i="3"/>
  <c r="N99" i="3" s="1"/>
  <c r="J62" i="3"/>
  <c r="J99" i="3" s="1"/>
  <c r="D58" i="3"/>
  <c r="X51" i="3"/>
  <c r="X58" i="3" s="1"/>
  <c r="X64" i="3"/>
  <c r="E62" i="3"/>
  <c r="E99" i="3" s="1"/>
  <c r="S62" i="3"/>
  <c r="S99" i="3" s="1"/>
  <c r="O62" i="3"/>
  <c r="O99" i="3" s="1"/>
  <c r="K62" i="3"/>
  <c r="K99" i="3" s="1"/>
  <c r="Y18" i="20" l="1"/>
  <c r="X63" i="3"/>
  <c r="X62" i="3" s="1"/>
  <c r="X99" i="3" s="1"/>
  <c r="G62" i="3"/>
  <c r="G99" i="3" s="1"/>
  <c r="Y11" i="20"/>
  <c r="W18" i="36"/>
  <c r="W27" i="36" s="1"/>
  <c r="X30" i="13" s="1"/>
  <c r="W35" i="3"/>
  <c r="X39" i="3" l="1"/>
  <c r="X22" i="36"/>
  <c r="X43" i="31"/>
  <c r="X15" i="10" s="1"/>
  <c r="X12" i="10" s="1"/>
  <c r="W42" i="3"/>
  <c r="G17" i="3" l="1"/>
  <c r="H39" i="31" s="1"/>
  <c r="H24" i="10" s="1"/>
  <c r="H23" i="10" s="1"/>
  <c r="V17" i="3"/>
  <c r="W39" i="31" s="1"/>
  <c r="W24" i="10" s="1"/>
  <c r="W23" i="10" s="1"/>
  <c r="Q17" i="3" l="1"/>
  <c r="R39" i="31" s="1"/>
  <c r="R24" i="10" s="1"/>
  <c r="R23" i="10" s="1"/>
  <c r="H17" i="3"/>
  <c r="I39" i="31" s="1"/>
  <c r="I24" i="10" s="1"/>
  <c r="I23" i="10" s="1"/>
  <c r="P17" i="3"/>
  <c r="Q39" i="31" s="1"/>
  <c r="Q24" i="10" s="1"/>
  <c r="Q23" i="10" s="1"/>
  <c r="I17" i="3"/>
  <c r="J39" i="31" s="1"/>
  <c r="J24" i="10" s="1"/>
  <c r="J23" i="10" s="1"/>
  <c r="N17" i="3"/>
  <c r="O39" i="31" s="1"/>
  <c r="O24" i="10" s="1"/>
  <c r="O23" i="10" s="1"/>
  <c r="J17" i="3"/>
  <c r="K39" i="31" s="1"/>
  <c r="K24" i="10" s="1"/>
  <c r="K23" i="10" s="1"/>
  <c r="K17" i="3"/>
  <c r="L39" i="31" s="1"/>
  <c r="L24" i="10" s="1"/>
  <c r="L23" i="10" s="1"/>
  <c r="R17" i="3"/>
  <c r="S39" i="31" s="1"/>
  <c r="S24" i="10" s="1"/>
  <c r="S23" i="10" s="1"/>
  <c r="M17" i="3"/>
  <c r="N39" i="31" s="1"/>
  <c r="N24" i="10" s="1"/>
  <c r="N23" i="10" s="1"/>
  <c r="T17" i="3"/>
  <c r="U39" i="31" s="1"/>
  <c r="U24" i="10" s="1"/>
  <c r="U23" i="10" s="1"/>
  <c r="U17" i="3"/>
  <c r="V39" i="31" s="1"/>
  <c r="V24" i="10" s="1"/>
  <c r="V23" i="10" s="1"/>
  <c r="L17" i="3"/>
  <c r="M39" i="31" s="1"/>
  <c r="M24" i="10" s="1"/>
  <c r="M23" i="10" s="1"/>
  <c r="O17" i="3"/>
  <c r="P39" i="31" s="1"/>
  <c r="P24" i="10" s="1"/>
  <c r="P23" i="10" s="1"/>
  <c r="S17" i="3"/>
  <c r="T39" i="31" s="1"/>
  <c r="T24" i="10" s="1"/>
  <c r="T23" i="10" s="1"/>
  <c r="F17" i="3" l="1"/>
  <c r="G39" i="31" s="1"/>
  <c r="G24" i="10" s="1"/>
  <c r="G23" i="10" s="1"/>
  <c r="Y16" i="20"/>
  <c r="X20" i="36"/>
  <c r="E17" i="3" l="1"/>
  <c r="F39" i="31" s="1"/>
  <c r="F24" i="10" s="1"/>
  <c r="F23" i="10" s="1"/>
  <c r="X37" i="3"/>
  <c r="D17" i="3"/>
  <c r="Y9" i="20"/>
  <c r="Y15" i="20" l="1"/>
  <c r="K21" i="3"/>
  <c r="M21" i="3"/>
  <c r="R21" i="3"/>
  <c r="O21" i="3"/>
  <c r="Q21" i="3"/>
  <c r="V21" i="3"/>
  <c r="F21" i="3"/>
  <c r="N21" i="3"/>
  <c r="S21" i="3"/>
  <c r="U21" i="3"/>
  <c r="E21" i="3"/>
  <c r="H21" i="3"/>
  <c r="L21" i="3"/>
  <c r="G21" i="3"/>
  <c r="J21" i="3"/>
  <c r="P21" i="3"/>
  <c r="I21" i="3"/>
  <c r="T21" i="3"/>
  <c r="X11" i="3"/>
  <c r="X17" i="3" s="1"/>
  <c r="H41" i="31" l="1"/>
  <c r="I41" i="31"/>
  <c r="S41" i="31"/>
  <c r="L41" i="31"/>
  <c r="W41" i="31"/>
  <c r="U41" i="31"/>
  <c r="R41" i="31"/>
  <c r="P41" i="31"/>
  <c r="E39" i="31"/>
  <c r="J41" i="31"/>
  <c r="Q41" i="31"/>
  <c r="K41" i="31"/>
  <c r="M41" i="31"/>
  <c r="F41" i="31"/>
  <c r="V41" i="31"/>
  <c r="O41" i="31"/>
  <c r="G41" i="31"/>
  <c r="X36" i="3"/>
  <c r="N41" i="31"/>
  <c r="T41" i="31"/>
  <c r="Y8" i="20"/>
  <c r="G13" i="10" l="1"/>
  <c r="G40" i="31"/>
  <c r="J13" i="10"/>
  <c r="R13" i="10"/>
  <c r="S13" i="10"/>
  <c r="V13" i="10"/>
  <c r="M13" i="10"/>
  <c r="K13" i="10"/>
  <c r="U13" i="10"/>
  <c r="H13" i="10"/>
  <c r="O13" i="10"/>
  <c r="E24" i="10"/>
  <c r="Y39" i="31"/>
  <c r="P13" i="10"/>
  <c r="W13" i="10"/>
  <c r="D21" i="3"/>
  <c r="X22" i="3"/>
  <c r="X21" i="3" s="1"/>
  <c r="T13" i="10"/>
  <c r="N13" i="10"/>
  <c r="F13" i="10"/>
  <c r="F40" i="31"/>
  <c r="Q13" i="10"/>
  <c r="L13" i="10"/>
  <c r="I13" i="10"/>
  <c r="E41" i="31" l="1"/>
  <c r="E23" i="10"/>
  <c r="D24" i="10"/>
  <c r="E13" i="10" l="1"/>
  <c r="Y41" i="31"/>
  <c r="E40" i="31"/>
  <c r="D23" i="10"/>
  <c r="E14" i="20" l="1"/>
  <c r="D13" i="10"/>
  <c r="D35" i="3"/>
  <c r="E22" i="20" l="1"/>
  <c r="E10" i="10" s="1"/>
  <c r="E44" i="31"/>
  <c r="E43" i="31"/>
  <c r="E15" i="10" s="1"/>
  <c r="E12" i="10" s="1"/>
  <c r="D42" i="3"/>
  <c r="E29" i="20" l="1"/>
  <c r="E37" i="20" l="1"/>
  <c r="Y16" i="6" l="1"/>
  <c r="F14" i="20" l="1"/>
  <c r="Y17" i="20"/>
  <c r="Y14" i="20" s="1"/>
  <c r="E35" i="3"/>
  <c r="F12" i="33" l="1"/>
  <c r="F44" i="31"/>
  <c r="Y44" i="31" s="1"/>
  <c r="F22" i="20"/>
  <c r="F10" i="10" s="1"/>
  <c r="D10" i="10" s="1"/>
  <c r="F43" i="31"/>
  <c r="F15" i="10" s="1"/>
  <c r="F12" i="10" s="1"/>
  <c r="E42" i="3"/>
  <c r="Y10" i="20"/>
  <c r="Y7" i="20" s="1"/>
  <c r="Y22" i="20" s="1"/>
  <c r="D133" i="33" l="1"/>
  <c r="F12" i="34"/>
  <c r="D12" i="34" s="1"/>
  <c r="D12" i="33"/>
  <c r="F29" i="20"/>
  <c r="F37" i="20" s="1"/>
  <c r="Y34" i="20"/>
  <c r="Y29" i="20" s="1"/>
  <c r="Y37" i="20" s="1"/>
  <c r="G133" i="33" l="1"/>
  <c r="H133" i="33"/>
  <c r="I133" i="33"/>
  <c r="I152" i="33" s="1"/>
  <c r="I22" i="33" s="1"/>
  <c r="I42" i="6" s="1"/>
  <c r="J133" i="33"/>
  <c r="J152" i="33" s="1"/>
  <c r="J22" i="33" s="1"/>
  <c r="J42" i="6" s="1"/>
  <c r="K133" i="33"/>
  <c r="L133" i="33"/>
  <c r="M133" i="33"/>
  <c r="M152" i="33" s="1"/>
  <c r="M22" i="33" s="1"/>
  <c r="M42" i="6" s="1"/>
  <c r="N133" i="33"/>
  <c r="N152" i="33" s="1"/>
  <c r="N22" i="33" s="1"/>
  <c r="N42" i="6" s="1"/>
  <c r="O133" i="33"/>
  <c r="O152" i="33" s="1"/>
  <c r="O22" i="33" s="1"/>
  <c r="O42" i="6" s="1"/>
  <c r="P133" i="33"/>
  <c r="P152" i="33" s="1"/>
  <c r="P22" i="33" s="1"/>
  <c r="P42" i="6" s="1"/>
  <c r="Q133" i="33"/>
  <c r="Q152" i="33" s="1"/>
  <c r="Q22" i="33" s="1"/>
  <c r="Q42" i="6" s="1"/>
  <c r="R133" i="33"/>
  <c r="R152" i="33" s="1"/>
  <c r="R22" i="33" s="1"/>
  <c r="R42" i="6" s="1"/>
  <c r="S133" i="33"/>
  <c r="S152" i="33" s="1"/>
  <c r="S22" i="33" s="1"/>
  <c r="S42" i="6" s="1"/>
  <c r="T133" i="33"/>
  <c r="T152" i="33" s="1"/>
  <c r="T22" i="33" s="1"/>
  <c r="T42" i="6" s="1"/>
  <c r="U133" i="33"/>
  <c r="U152" i="33" s="1"/>
  <c r="U22" i="33" s="1"/>
  <c r="U42" i="6" s="1"/>
  <c r="V133" i="33"/>
  <c r="V152" i="33" s="1"/>
  <c r="V22" i="33" s="1"/>
  <c r="V42" i="6" s="1"/>
  <c r="W133" i="33"/>
  <c r="W152" i="33" s="1"/>
  <c r="W22" i="33" s="1"/>
  <c r="W42" i="6" s="1"/>
  <c r="X133" i="33"/>
  <c r="X152" i="33" s="1"/>
  <c r="X22" i="33" s="1"/>
  <c r="X42" i="6" s="1"/>
  <c r="L152" i="33"/>
  <c r="L22" i="33" s="1"/>
  <c r="L42" i="6" s="1"/>
  <c r="H152" i="33"/>
  <c r="H22" i="33" s="1"/>
  <c r="H42" i="6" s="1"/>
  <c r="D152" i="33"/>
  <c r="K152" i="33"/>
  <c r="K22" i="33" s="1"/>
  <c r="K42" i="6" s="1"/>
  <c r="D13" i="33"/>
  <c r="F13" i="33"/>
  <c r="I22" i="34" l="1"/>
  <c r="V22" i="34"/>
  <c r="X22" i="34"/>
  <c r="G152" i="33"/>
  <c r="G22" i="33" s="1"/>
  <c r="G42" i="6" s="1"/>
  <c r="Y42" i="6" s="1"/>
  <c r="Q22" i="34"/>
  <c r="W22" i="34"/>
  <c r="P22" i="34"/>
  <c r="T22" i="34"/>
  <c r="U22" i="34"/>
  <c r="O22" i="34"/>
  <c r="H22" i="34"/>
  <c r="S22" i="34"/>
  <c r="N22" i="34"/>
  <c r="M22" i="34"/>
  <c r="K22" i="34"/>
  <c r="J22" i="34"/>
  <c r="L22" i="34"/>
  <c r="R22" i="34"/>
  <c r="D13" i="34"/>
  <c r="F13" i="34"/>
  <c r="G22" i="34" l="1"/>
  <c r="D22" i="34" s="1"/>
  <c r="D22" i="33"/>
  <c r="V25" i="13"/>
  <c r="V23" i="34"/>
  <c r="V23" i="33"/>
  <c r="N25" i="13"/>
  <c r="N23" i="34"/>
  <c r="N23" i="33"/>
  <c r="W23" i="34"/>
  <c r="W25" i="13"/>
  <c r="W23" i="33"/>
  <c r="I25" i="13"/>
  <c r="I23" i="34"/>
  <c r="I23" i="33"/>
  <c r="L25" i="13"/>
  <c r="L23" i="34"/>
  <c r="L23" i="33"/>
  <c r="Q23" i="34"/>
  <c r="Q25" i="13"/>
  <c r="Q23" i="33"/>
  <c r="O23" i="34"/>
  <c r="O25" i="13"/>
  <c r="O23" i="33"/>
  <c r="T25" i="13"/>
  <c r="T23" i="34"/>
  <c r="T23" i="33"/>
  <c r="H23" i="34"/>
  <c r="H25" i="13"/>
  <c r="H23" i="33"/>
  <c r="P23" i="34"/>
  <c r="P25" i="13"/>
  <c r="P23" i="33"/>
  <c r="K23" i="34"/>
  <c r="K25" i="13"/>
  <c r="K23" i="33"/>
  <c r="J23" i="34"/>
  <c r="J25" i="13"/>
  <c r="J23" i="33"/>
  <c r="M23" i="34"/>
  <c r="M25" i="13"/>
  <c r="M23" i="33"/>
  <c r="X23" i="34"/>
  <c r="X25" i="13"/>
  <c r="X23" i="33"/>
  <c r="U23" i="34"/>
  <c r="U25" i="13"/>
  <c r="U23" i="33"/>
  <c r="S25" i="13"/>
  <c r="S23" i="34"/>
  <c r="S23" i="33"/>
  <c r="R23" i="34"/>
  <c r="R25" i="13"/>
  <c r="R23" i="33"/>
  <c r="D23" i="33" l="1"/>
  <c r="G23" i="33"/>
  <c r="G23" i="34" l="1"/>
  <c r="D23" i="34" s="1"/>
  <c r="G25" i="13"/>
  <c r="Y25" i="13" l="1"/>
  <c r="F35" i="3" l="1"/>
  <c r="G43" i="31" l="1"/>
  <c r="G15" i="10" s="1"/>
  <c r="G12" i="10" s="1"/>
  <c r="F42" i="3"/>
  <c r="F18" i="36"/>
  <c r="F27" i="36" s="1"/>
  <c r="G30" i="13" s="1"/>
  <c r="G35" i="3" l="1"/>
  <c r="H43" i="31" l="1"/>
  <c r="H15" i="10" s="1"/>
  <c r="G18" i="36"/>
  <c r="Y15" i="6" l="1"/>
  <c r="Y27" i="6"/>
  <c r="Y31" i="6"/>
  <c r="H24" i="6" l="1"/>
  <c r="H23" i="13" s="1"/>
  <c r="G24" i="6"/>
  <c r="G23" i="13" s="1"/>
  <c r="H22" i="31" l="1"/>
  <c r="G22" i="31"/>
  <c r="J24" i="6" l="1"/>
  <c r="J23" i="13" s="1"/>
  <c r="I24" i="6"/>
  <c r="I23" i="13" s="1"/>
  <c r="J22" i="31" l="1"/>
  <c r="I22" i="31"/>
  <c r="L24" i="6" l="1"/>
  <c r="L23" i="13" s="1"/>
  <c r="K24" i="6"/>
  <c r="K23" i="13" s="1"/>
  <c r="L22" i="31" l="1"/>
  <c r="K22" i="31"/>
  <c r="N24" i="6" l="1"/>
  <c r="N23" i="13" s="1"/>
  <c r="M24" i="6"/>
  <c r="M23" i="13" s="1"/>
  <c r="N22" i="31" l="1"/>
  <c r="Y10" i="6"/>
  <c r="M22" i="31"/>
  <c r="P24" i="6" l="1"/>
  <c r="P23" i="13" s="1"/>
  <c r="O24" i="6"/>
  <c r="O23" i="13" s="1"/>
  <c r="P22" i="31" l="1"/>
  <c r="O22" i="31"/>
  <c r="Q24" i="6"/>
  <c r="Q23" i="13" s="1"/>
  <c r="Q22" i="31" l="1"/>
  <c r="R24" i="6"/>
  <c r="R23" i="13" s="1"/>
  <c r="E23" i="27"/>
  <c r="F18" i="6" s="1"/>
  <c r="F9" i="6" s="1"/>
  <c r="R22" i="31" l="1"/>
  <c r="D16" i="27"/>
  <c r="D23" i="27" s="1"/>
  <c r="E18" i="6" s="1"/>
  <c r="S24" i="6"/>
  <c r="S23" i="13" s="1"/>
  <c r="F22" i="13"/>
  <c r="Y25" i="6"/>
  <c r="S22" i="31" l="1"/>
  <c r="Y30" i="6"/>
  <c r="T24" i="6"/>
  <c r="T23" i="13" s="1"/>
  <c r="Y12" i="6"/>
  <c r="F21" i="31"/>
  <c r="F20" i="31" s="1"/>
  <c r="F21" i="13"/>
  <c r="E9" i="6"/>
  <c r="Y11" i="6"/>
  <c r="T22" i="31" l="1"/>
  <c r="E22" i="13"/>
  <c r="U24" i="6"/>
  <c r="U23" i="13" s="1"/>
  <c r="U22" i="31" l="1"/>
  <c r="Y28" i="6"/>
  <c r="V24" i="6"/>
  <c r="V23" i="13" s="1"/>
  <c r="E21" i="13"/>
  <c r="E21" i="31"/>
  <c r="V22" i="31" l="1"/>
  <c r="Y14" i="6"/>
  <c r="W24" i="6"/>
  <c r="W23" i="13" s="1"/>
  <c r="E20" i="31"/>
  <c r="Y29" i="6"/>
  <c r="W22" i="31" l="1"/>
  <c r="G23" i="27" l="1"/>
  <c r="H18" i="6" s="1"/>
  <c r="H9" i="6" s="1"/>
  <c r="M23" i="27"/>
  <c r="N18" i="6" s="1"/>
  <c r="N9" i="6" s="1"/>
  <c r="J23" i="27"/>
  <c r="K18" i="6" s="1"/>
  <c r="H23" i="27"/>
  <c r="I18" i="6" s="1"/>
  <c r="I9" i="6" s="1"/>
  <c r="Y26" i="6"/>
  <c r="Y24" i="6" s="1"/>
  <c r="X24" i="6"/>
  <c r="X23" i="13" s="1"/>
  <c r="K23" i="27"/>
  <c r="L18" i="6" s="1"/>
  <c r="L9" i="6" s="1"/>
  <c r="L23" i="27"/>
  <c r="M18" i="6" s="1"/>
  <c r="M9" i="6" s="1"/>
  <c r="I23" i="27"/>
  <c r="J18" i="6" s="1"/>
  <c r="J9" i="6" s="1"/>
  <c r="K9" i="6" l="1"/>
  <c r="K22" i="13" s="1"/>
  <c r="M22" i="13"/>
  <c r="N22" i="13"/>
  <c r="H22" i="13"/>
  <c r="X22" i="31"/>
  <c r="Y22" i="31" s="1"/>
  <c r="Y23" i="13"/>
  <c r="I22" i="13"/>
  <c r="Y13" i="6"/>
  <c r="J22" i="13"/>
  <c r="L22" i="13"/>
  <c r="J21" i="13" l="1"/>
  <c r="J21" i="31"/>
  <c r="J20" i="31" s="1"/>
  <c r="K21" i="13"/>
  <c r="K21" i="31"/>
  <c r="K20" i="31" s="1"/>
  <c r="H21" i="13"/>
  <c r="H21" i="31"/>
  <c r="H20" i="31" s="1"/>
  <c r="L21" i="13"/>
  <c r="L21" i="31"/>
  <c r="L20" i="31" s="1"/>
  <c r="F23" i="27"/>
  <c r="G18" i="6" s="1"/>
  <c r="I21" i="31"/>
  <c r="I20" i="31" s="1"/>
  <c r="I21" i="13"/>
  <c r="N21" i="13"/>
  <c r="N21" i="31"/>
  <c r="N20" i="31" s="1"/>
  <c r="M21" i="13"/>
  <c r="M21" i="31"/>
  <c r="M20" i="31" s="1"/>
  <c r="G9" i="6" l="1"/>
  <c r="G22" i="13" l="1"/>
  <c r="G21" i="13" l="1"/>
  <c r="G21" i="31"/>
  <c r="R23" i="27" l="1"/>
  <c r="S18" i="6" s="1"/>
  <c r="S9" i="6" s="1"/>
  <c r="W23" i="27"/>
  <c r="X18" i="6" s="1"/>
  <c r="X9" i="6" s="1"/>
  <c r="U23" i="27"/>
  <c r="V18" i="6" s="1"/>
  <c r="V9" i="6" s="1"/>
  <c r="O23" i="27"/>
  <c r="P18" i="6" s="1"/>
  <c r="P9" i="6" s="1"/>
  <c r="V23" i="27"/>
  <c r="W18" i="6" s="1"/>
  <c r="W9" i="6" s="1"/>
  <c r="P23" i="27"/>
  <c r="Q18" i="6" s="1"/>
  <c r="Q9" i="6" s="1"/>
  <c r="T23" i="27"/>
  <c r="U18" i="6" s="1"/>
  <c r="U9" i="6" s="1"/>
  <c r="Q23" i="27"/>
  <c r="R18" i="6" s="1"/>
  <c r="R9" i="6" s="1"/>
  <c r="G20" i="31"/>
  <c r="S23" i="27"/>
  <c r="T18" i="6" s="1"/>
  <c r="T9" i="6" s="1"/>
  <c r="U22" i="13" l="1"/>
  <c r="T22" i="13"/>
  <c r="R22" i="13"/>
  <c r="P22" i="13"/>
  <c r="V22" i="13"/>
  <c r="X22" i="13"/>
  <c r="Q22" i="13"/>
  <c r="W22" i="13"/>
  <c r="S22" i="13"/>
  <c r="Q21" i="31" l="1"/>
  <c r="Q20" i="31" s="1"/>
  <c r="Q21" i="13"/>
  <c r="V21" i="13"/>
  <c r="V21" i="31"/>
  <c r="V20" i="31" s="1"/>
  <c r="T21" i="31"/>
  <c r="T20" i="31" s="1"/>
  <c r="T21" i="13"/>
  <c r="N23" i="27"/>
  <c r="O18" i="6" s="1"/>
  <c r="X17" i="27"/>
  <c r="X16" i="27" s="1"/>
  <c r="X23" i="27" s="1"/>
  <c r="X21" i="31"/>
  <c r="X20" i="31" s="1"/>
  <c r="X21" i="13"/>
  <c r="S21" i="31"/>
  <c r="S20" i="31" s="1"/>
  <c r="S21" i="13"/>
  <c r="W21" i="13"/>
  <c r="W21" i="31"/>
  <c r="W20" i="31" s="1"/>
  <c r="P21" i="13"/>
  <c r="P21" i="31"/>
  <c r="P20" i="31" s="1"/>
  <c r="R21" i="31"/>
  <c r="R20" i="31" s="1"/>
  <c r="R21" i="13"/>
  <c r="U21" i="31"/>
  <c r="U20" i="31" s="1"/>
  <c r="U21" i="13"/>
  <c r="O9" i="6" l="1"/>
  <c r="Y18" i="6"/>
  <c r="Y9" i="6" s="1"/>
  <c r="O22" i="13" l="1"/>
  <c r="O21" i="31" l="1"/>
  <c r="O21" i="13"/>
  <c r="Y22" i="13"/>
  <c r="Y21" i="13" s="1"/>
  <c r="O20" i="31" l="1"/>
  <c r="Y21" i="31"/>
  <c r="Y20" i="31" s="1"/>
  <c r="G28" i="3" l="1"/>
  <c r="H42" i="31" l="1"/>
  <c r="G42" i="3"/>
  <c r="H40" i="31" l="1"/>
  <c r="H14" i="10"/>
  <c r="H12" i="10" s="1"/>
  <c r="G10" i="36" l="1"/>
  <c r="G27" i="36" l="1"/>
  <c r="H30" i="13" s="1"/>
  <c r="H35" i="3" l="1"/>
  <c r="I43" i="31" s="1"/>
  <c r="I15" i="10" s="1"/>
  <c r="H18" i="36"/>
  <c r="H28" i="3" l="1"/>
  <c r="I42" i="31" l="1"/>
  <c r="H42" i="3"/>
  <c r="I14" i="10" l="1"/>
  <c r="I12" i="10" s="1"/>
  <c r="I40" i="31"/>
  <c r="H10" i="36" l="1"/>
  <c r="H27" i="36" l="1"/>
  <c r="I30" i="13" s="1"/>
  <c r="I35" i="3" l="1"/>
  <c r="I18" i="36"/>
  <c r="J43" i="31" l="1"/>
  <c r="J15" i="10" s="1"/>
  <c r="I28" i="3" l="1"/>
  <c r="J42" i="31" l="1"/>
  <c r="I42" i="3"/>
  <c r="J40" i="31" l="1"/>
  <c r="J14" i="10"/>
  <c r="J12" i="10" s="1"/>
  <c r="I10" i="36" l="1"/>
  <c r="I27" i="36" l="1"/>
  <c r="J30" i="13" s="1"/>
  <c r="J35" i="3" l="1"/>
  <c r="J18" i="36"/>
  <c r="K43" i="31" l="1"/>
  <c r="K15" i="10" s="1"/>
  <c r="J28" i="3" l="1"/>
  <c r="K42" i="31" l="1"/>
  <c r="J42" i="3"/>
  <c r="K40" i="31" l="1"/>
  <c r="K14" i="10"/>
  <c r="K12" i="10" s="1"/>
  <c r="J10" i="36" l="1"/>
  <c r="J27" i="36" l="1"/>
  <c r="K30" i="13" s="1"/>
  <c r="K18" i="36" l="1"/>
  <c r="K35" i="3"/>
  <c r="L43" i="31" l="1"/>
  <c r="L15" i="10" s="1"/>
  <c r="K28" i="3" l="1"/>
  <c r="L42" i="31" l="1"/>
  <c r="K42" i="3"/>
  <c r="L14" i="10" l="1"/>
  <c r="L12" i="10" s="1"/>
  <c r="L40" i="31"/>
  <c r="K10" i="36" l="1"/>
  <c r="K27" i="36" l="1"/>
  <c r="L30" i="13" s="1"/>
  <c r="L35" i="3" l="1"/>
  <c r="L18" i="36"/>
  <c r="M43" i="31" l="1"/>
  <c r="M15" i="10" s="1"/>
  <c r="L28" i="3" l="1"/>
  <c r="M42" i="31" l="1"/>
  <c r="L42" i="3"/>
  <c r="M40" i="31" l="1"/>
  <c r="M14" i="10"/>
  <c r="M12" i="10" s="1"/>
  <c r="L10" i="36" l="1"/>
  <c r="L27" i="36" l="1"/>
  <c r="M30" i="13" s="1"/>
  <c r="M35" i="3" l="1"/>
  <c r="M18" i="36"/>
  <c r="N43" i="31" l="1"/>
  <c r="N15" i="10" s="1"/>
  <c r="M28" i="3" l="1"/>
  <c r="N42" i="31" l="1"/>
  <c r="M42" i="3"/>
  <c r="N40" i="31" l="1"/>
  <c r="N14" i="10"/>
  <c r="N12" i="10" s="1"/>
  <c r="M10" i="36" l="1"/>
  <c r="M27" i="36" l="1"/>
  <c r="N30" i="13" s="1"/>
  <c r="N18" i="36" l="1"/>
  <c r="N35" i="3"/>
  <c r="O43" i="31" l="1"/>
  <c r="O15" i="10" s="1"/>
  <c r="N28" i="3" l="1"/>
  <c r="O42" i="31" l="1"/>
  <c r="O14" i="10" s="1"/>
  <c r="O12" i="10" s="1"/>
  <c r="N42" i="3"/>
  <c r="O40" i="31" l="1"/>
  <c r="N10" i="36" l="1"/>
  <c r="N27" i="36" l="1"/>
  <c r="O30" i="13" s="1"/>
  <c r="O18" i="36" l="1"/>
  <c r="O35" i="3"/>
  <c r="P43" i="31" l="1"/>
  <c r="P15" i="10" s="1"/>
  <c r="O28" i="3" l="1"/>
  <c r="P42" i="31" l="1"/>
  <c r="O42" i="3"/>
  <c r="P40" i="31" l="1"/>
  <c r="P14" i="10"/>
  <c r="P12" i="10" s="1"/>
  <c r="O10" i="36" l="1"/>
  <c r="O27" i="36" l="1"/>
  <c r="P30" i="13" s="1"/>
  <c r="P35" i="3" l="1"/>
  <c r="Q43" i="31" s="1"/>
  <c r="Q15" i="10" s="1"/>
  <c r="P18" i="36"/>
  <c r="P28" i="3" l="1"/>
  <c r="Q42" i="31" l="1"/>
  <c r="P42" i="3"/>
  <c r="Q14" i="10" l="1"/>
  <c r="Q12" i="10" s="1"/>
  <c r="Q40" i="31"/>
  <c r="P10" i="36" l="1"/>
  <c r="P27" i="36" l="1"/>
  <c r="Q30" i="13" s="1"/>
  <c r="Q18" i="36" l="1"/>
  <c r="Q35" i="3"/>
  <c r="R43" i="31" l="1"/>
  <c r="R15" i="10" s="1"/>
  <c r="Q28" i="3" l="1"/>
  <c r="R42" i="31" l="1"/>
  <c r="Q42" i="3"/>
  <c r="R14" i="10" l="1"/>
  <c r="R12" i="10" s="1"/>
  <c r="R40" i="31"/>
  <c r="Q10" i="36" l="1"/>
  <c r="Q27" i="36" l="1"/>
  <c r="R30" i="13" s="1"/>
  <c r="R18" i="36" l="1"/>
  <c r="R35" i="3"/>
  <c r="S43" i="31" l="1"/>
  <c r="S15" i="10" s="1"/>
  <c r="R28" i="3" l="1"/>
  <c r="R42" i="3" l="1"/>
  <c r="S42" i="31"/>
  <c r="S14" i="10" l="1"/>
  <c r="S12" i="10" s="1"/>
  <c r="S40" i="31"/>
  <c r="R10" i="36" l="1"/>
  <c r="R27" i="36" l="1"/>
  <c r="S30" i="13" s="1"/>
  <c r="S35" i="3" l="1"/>
  <c r="S18" i="36"/>
  <c r="T43" i="31" l="1"/>
  <c r="T15" i="10" s="1"/>
  <c r="S28" i="3" l="1"/>
  <c r="T42" i="31" l="1"/>
  <c r="S42" i="3"/>
  <c r="T40" i="31" l="1"/>
  <c r="T14" i="10"/>
  <c r="T12" i="10" s="1"/>
  <c r="S10" i="36" l="1"/>
  <c r="S27" i="36" l="1"/>
  <c r="T30" i="13" s="1"/>
  <c r="T18" i="36" l="1"/>
  <c r="T35" i="3"/>
  <c r="U43" i="31" l="1"/>
  <c r="U15" i="10" s="1"/>
  <c r="T28" i="3" l="1"/>
  <c r="U42" i="31" l="1"/>
  <c r="T42" i="3"/>
  <c r="U40" i="31" l="1"/>
  <c r="U14" i="10"/>
  <c r="U12" i="10" s="1"/>
  <c r="T10" i="36" l="1"/>
  <c r="T27" i="36" l="1"/>
  <c r="U30" i="13" s="1"/>
  <c r="U35" i="3" l="1"/>
  <c r="U18" i="36"/>
  <c r="V43" i="31" l="1"/>
  <c r="V15" i="10" s="1"/>
  <c r="M24" i="38" l="1"/>
  <c r="M49" i="38"/>
  <c r="M50" i="38"/>
  <c r="M259" i="38"/>
  <c r="M245" i="38"/>
  <c r="M261" i="38"/>
  <c r="M54" i="38"/>
  <c r="M30" i="38"/>
  <c r="M47" i="38"/>
  <c r="M40" i="38"/>
  <c r="M56" i="38"/>
  <c r="M60" i="38"/>
  <c r="M32" i="38"/>
  <c r="M42" i="38"/>
  <c r="M260" i="38"/>
  <c r="M251" i="38"/>
  <c r="M25" i="38"/>
  <c r="M26" i="38"/>
  <c r="M253" i="38"/>
  <c r="M29" i="38"/>
  <c r="M39" i="38"/>
  <c r="M55" i="38"/>
  <c r="M48" i="38"/>
  <c r="M59" i="38"/>
  <c r="M242" i="38"/>
  <c r="M23" i="38"/>
  <c r="M41" i="38"/>
  <c r="M252" i="38"/>
  <c r="M51" i="38"/>
  <c r="M44" i="38"/>
  <c r="M246" i="38"/>
  <c r="M35" i="38"/>
  <c r="M37" i="38"/>
  <c r="M53" i="38"/>
  <c r="M248" i="38"/>
  <c r="M255" i="38"/>
  <c r="M241" i="38"/>
  <c r="M249" i="38"/>
  <c r="M257" i="38"/>
  <c r="M31" i="38"/>
  <c r="M244" i="38"/>
  <c r="M243" i="38"/>
  <c r="M33" i="38"/>
  <c r="M43" i="38"/>
  <c r="M36" i="38"/>
  <c r="M52" i="38"/>
  <c r="M254" i="38"/>
  <c r="M27" i="38"/>
  <c r="M28" i="38"/>
  <c r="M45" i="38"/>
  <c r="M38" i="38"/>
  <c r="M256" i="38"/>
  <c r="M247" i="38"/>
  <c r="M258" i="38"/>
  <c r="M57" i="38"/>
  <c r="V11" i="55" l="1"/>
  <c r="E11" i="55"/>
  <c r="D11" i="55"/>
  <c r="F11" i="55"/>
  <c r="V19" i="55" l="1"/>
  <c r="V26" i="55" s="1"/>
  <c r="D19" i="55"/>
  <c r="D26" i="55" s="1"/>
  <c r="D9" i="55" s="1"/>
  <c r="E35" i="31" s="1"/>
  <c r="F34" i="2"/>
  <c r="F18" i="30" s="1"/>
  <c r="M34" i="38"/>
  <c r="G34" i="2"/>
  <c r="G18" i="30" s="1"/>
  <c r="M46" i="38"/>
  <c r="M58" i="38"/>
  <c r="F19" i="55"/>
  <c r="F26" i="55" s="1"/>
  <c r="E34" i="2"/>
  <c r="E18" i="30" s="1"/>
  <c r="J22" i="38"/>
  <c r="J23" i="38" s="1"/>
  <c r="J24" i="38" s="1"/>
  <c r="J25" i="38" s="1"/>
  <c r="J26" i="38" s="1"/>
  <c r="J27" i="38" s="1"/>
  <c r="J28" i="38" s="1"/>
  <c r="J29" i="38" s="1"/>
  <c r="J30" i="38" s="1"/>
  <c r="J31" i="38" s="1"/>
  <c r="J32" i="38" s="1"/>
  <c r="J33" i="38" s="1"/>
  <c r="J34" i="38" s="1"/>
  <c r="J35" i="38" s="1"/>
  <c r="J36" i="38" s="1"/>
  <c r="J37" i="38" s="1"/>
  <c r="J38" i="38" s="1"/>
  <c r="J39" i="38" s="1"/>
  <c r="J40" i="38" s="1"/>
  <c r="J41" i="38" s="1"/>
  <c r="J42" i="38" s="1"/>
  <c r="J43" i="38" s="1"/>
  <c r="J44" i="38" s="1"/>
  <c r="J45" i="38" s="1"/>
  <c r="J46" i="38" s="1"/>
  <c r="J47" i="38" s="1"/>
  <c r="J48" i="38" s="1"/>
  <c r="J49" i="38" s="1"/>
  <c r="J50" i="38" s="1"/>
  <c r="J51" i="38" s="1"/>
  <c r="J52" i="38" s="1"/>
  <c r="J53" i="38" s="1"/>
  <c r="J54" i="38" s="1"/>
  <c r="J55" i="38" s="1"/>
  <c r="J56" i="38" s="1"/>
  <c r="J57" i="38" s="1"/>
  <c r="J58" i="38" s="1"/>
  <c r="J59" i="38" s="1"/>
  <c r="J60" i="38" s="1"/>
  <c r="M22" i="38"/>
  <c r="X34" i="2"/>
  <c r="X18" i="30" s="1"/>
  <c r="M250" i="38"/>
  <c r="F33" i="2" l="1"/>
  <c r="E33" i="2"/>
  <c r="X33" i="2"/>
  <c r="G33" i="2"/>
  <c r="N22" i="38"/>
  <c r="N23" i="38" s="1"/>
  <c r="N24" i="38" s="1"/>
  <c r="N25" i="38" s="1"/>
  <c r="N26" i="38" s="1"/>
  <c r="N27" i="38" s="1"/>
  <c r="N28" i="38" s="1"/>
  <c r="N29" i="38" s="1"/>
  <c r="N30" i="38" s="1"/>
  <c r="N31" i="38" s="1"/>
  <c r="N32" i="38" s="1"/>
  <c r="N33" i="38" s="1"/>
  <c r="N34" i="38" s="1"/>
  <c r="N35" i="38" s="1"/>
  <c r="N36" i="38" s="1"/>
  <c r="N37" i="38" s="1"/>
  <c r="N38" i="38" s="1"/>
  <c r="N39" i="38" s="1"/>
  <c r="N40" i="38" s="1"/>
  <c r="N41" i="38" s="1"/>
  <c r="N42" i="38" s="1"/>
  <c r="N43" i="38" s="1"/>
  <c r="N44" i="38" s="1"/>
  <c r="N45" i="38" s="1"/>
  <c r="N46" i="38" s="1"/>
  <c r="N47" i="38" s="1"/>
  <c r="N48" i="38" s="1"/>
  <c r="N49" i="38" s="1"/>
  <c r="N50" i="38" s="1"/>
  <c r="N51" i="38" s="1"/>
  <c r="N52" i="38" s="1"/>
  <c r="N53" i="38" s="1"/>
  <c r="N54" i="38" s="1"/>
  <c r="N55" i="38" s="1"/>
  <c r="N56" i="38" s="1"/>
  <c r="N57" i="38" s="1"/>
  <c r="N58" i="38" s="1"/>
  <c r="N59" i="38" s="1"/>
  <c r="N60" i="38" s="1"/>
  <c r="W9" i="55"/>
  <c r="X35" i="31" s="1"/>
  <c r="E19" i="55"/>
  <c r="E57" i="31"/>
  <c r="E31" i="10" l="1"/>
  <c r="E26" i="55"/>
  <c r="X57" i="31"/>
  <c r="X31" i="10" s="1"/>
  <c r="G11" i="13"/>
  <c r="G46" i="2"/>
  <c r="X11" i="13"/>
  <c r="X46" i="2"/>
  <c r="E11" i="13"/>
  <c r="E46" i="2"/>
  <c r="F11" i="13"/>
  <c r="F46" i="2"/>
  <c r="F10" i="31" l="1"/>
  <c r="F8" i="31" s="1"/>
  <c r="F9" i="13"/>
  <c r="X20" i="30"/>
  <c r="X16" i="13" s="1"/>
  <c r="X19" i="30"/>
  <c r="X15" i="13" s="1"/>
  <c r="X21" i="30"/>
  <c r="X17" i="13" s="1"/>
  <c r="E9" i="55"/>
  <c r="F35" i="31" s="1"/>
  <c r="F9" i="55"/>
  <c r="G35" i="31" s="1"/>
  <c r="E10" i="31"/>
  <c r="E9" i="13"/>
  <c r="F19" i="30"/>
  <c r="F15" i="13" s="1"/>
  <c r="F21" i="30"/>
  <c r="F17" i="13" s="1"/>
  <c r="F20" i="30"/>
  <c r="F16" i="13" s="1"/>
  <c r="E21" i="30"/>
  <c r="E17" i="13" s="1"/>
  <c r="E20" i="30"/>
  <c r="E16" i="13" s="1"/>
  <c r="E19" i="30"/>
  <c r="E15" i="13" s="1"/>
  <c r="G10" i="31"/>
  <c r="G8" i="31" s="1"/>
  <c r="G9" i="13"/>
  <c r="X10" i="31"/>
  <c r="X8" i="31" s="1"/>
  <c r="X9" i="13"/>
  <c r="G20" i="30"/>
  <c r="G16" i="13" s="1"/>
  <c r="G19" i="30"/>
  <c r="G15" i="13" s="1"/>
  <c r="G21" i="30"/>
  <c r="G17" i="13" s="1"/>
  <c r="E14" i="31" l="1"/>
  <c r="E14" i="13"/>
  <c r="F57" i="31"/>
  <c r="X14" i="13"/>
  <c r="X14" i="31"/>
  <c r="G15" i="31"/>
  <c r="E15" i="31"/>
  <c r="F15" i="31"/>
  <c r="E8" i="31"/>
  <c r="X15" i="31"/>
  <c r="G14" i="13"/>
  <c r="G14" i="31"/>
  <c r="G16" i="31"/>
  <c r="E16" i="31"/>
  <c r="F16" i="31"/>
  <c r="F14" i="31"/>
  <c r="F14" i="13"/>
  <c r="G57" i="31"/>
  <c r="G31" i="10" s="1"/>
  <c r="X16" i="31"/>
  <c r="X19" i="13" l="1"/>
  <c r="X27" i="13" s="1"/>
  <c r="F13" i="31"/>
  <c r="F18" i="31" s="1"/>
  <c r="F25" i="31" s="1"/>
  <c r="E19" i="13"/>
  <c r="E27" i="13" s="1"/>
  <c r="F19" i="13"/>
  <c r="F27" i="13" s="1"/>
  <c r="G13" i="31"/>
  <c r="G18" i="31" s="1"/>
  <c r="G25" i="31" s="1"/>
  <c r="F31" i="10"/>
  <c r="E13" i="31"/>
  <c r="E18" i="31" s="1"/>
  <c r="E25" i="31" s="1"/>
  <c r="G19" i="13"/>
  <c r="G27" i="13" s="1"/>
  <c r="X13" i="31"/>
  <c r="X18" i="31" s="1"/>
  <c r="X25" i="31" s="1"/>
  <c r="E28" i="13" l="1"/>
  <c r="F49" i="31"/>
  <c r="E74" i="30"/>
  <c r="X49" i="31"/>
  <c r="E49" i="31"/>
  <c r="X74" i="30"/>
  <c r="G49" i="31"/>
  <c r="F74" i="30"/>
  <c r="F32" i="13" l="1"/>
  <c r="F42" i="30" s="1"/>
  <c r="X32" i="13"/>
  <c r="X42" i="30" s="1"/>
  <c r="F28" i="13"/>
  <c r="X28" i="13"/>
  <c r="E32" i="13"/>
  <c r="E42" i="30" s="1"/>
  <c r="G32" i="13"/>
  <c r="G42" i="30" s="1"/>
  <c r="G28" i="13"/>
  <c r="X95" i="30"/>
  <c r="X99" i="30"/>
  <c r="X81" i="30"/>
  <c r="X85" i="30"/>
  <c r="E99" i="30"/>
  <c r="E96" i="30" s="1"/>
  <c r="E91" i="30" s="1"/>
  <c r="E92" i="30" s="1"/>
  <c r="E100" i="30" s="1"/>
  <c r="E52" i="31" s="1"/>
  <c r="E81" i="30"/>
  <c r="E95" i="30"/>
  <c r="E85" i="30"/>
  <c r="E82" i="30" s="1"/>
  <c r="E77" i="30" s="1"/>
  <c r="F81" i="30"/>
  <c r="F95" i="30"/>
  <c r="F85" i="30"/>
  <c r="F99" i="30"/>
  <c r="G74" i="30"/>
  <c r="E78" i="30" l="1"/>
  <c r="E86" i="30" s="1"/>
  <c r="E51" i="31" s="1"/>
  <c r="F49" i="30"/>
  <c r="F63" i="30"/>
  <c r="F53" i="30"/>
  <c r="F67" i="30"/>
  <c r="X49" i="30"/>
  <c r="X63" i="30"/>
  <c r="X53" i="30"/>
  <c r="X67" i="30"/>
  <c r="F94" i="30"/>
  <c r="E101" i="30"/>
  <c r="G95" i="30"/>
  <c r="G99" i="30"/>
  <c r="G81" i="30"/>
  <c r="G85" i="30"/>
  <c r="F80" i="30"/>
  <c r="E87" i="30"/>
  <c r="E49" i="30"/>
  <c r="E63" i="30"/>
  <c r="E53" i="30"/>
  <c r="E50" i="30" s="1"/>
  <c r="E45" i="30" s="1"/>
  <c r="E67" i="30"/>
  <c r="E59" i="31" l="1"/>
  <c r="E64" i="30"/>
  <c r="E59" i="30" s="1"/>
  <c r="E60" i="30" s="1"/>
  <c r="E68" i="30" s="1"/>
  <c r="E28" i="31" s="1"/>
  <c r="F96" i="30"/>
  <c r="G94" i="30" s="1"/>
  <c r="G96" i="30" s="1"/>
  <c r="F82" i="30"/>
  <c r="G80" i="30" s="1"/>
  <c r="E46" i="30"/>
  <c r="E54" i="30" s="1"/>
  <c r="E35" i="13" s="1"/>
  <c r="F48" i="30"/>
  <c r="E55" i="30"/>
  <c r="E36" i="13" s="1"/>
  <c r="G49" i="30"/>
  <c r="G63" i="30"/>
  <c r="G53" i="30"/>
  <c r="G67" i="30"/>
  <c r="E69" i="30" l="1"/>
  <c r="E40" i="13" s="1"/>
  <c r="F62" i="30"/>
  <c r="F64" i="30" s="1"/>
  <c r="E39" i="13"/>
  <c r="E27" i="31"/>
  <c r="G91" i="30"/>
  <c r="G92" i="30" s="1"/>
  <c r="G100" i="30" s="1"/>
  <c r="G52" i="31" s="1"/>
  <c r="G101" i="30"/>
  <c r="H94" i="30"/>
  <c r="G82" i="30"/>
  <c r="H80" i="30" s="1"/>
  <c r="F50" i="30"/>
  <c r="G48" i="30" s="1"/>
  <c r="G50" i="30" s="1"/>
  <c r="F91" i="30"/>
  <c r="F92" i="30" s="1"/>
  <c r="F100" i="30" s="1"/>
  <c r="F52" i="31" s="1"/>
  <c r="F101" i="30"/>
  <c r="F77" i="30"/>
  <c r="F87" i="30"/>
  <c r="E34" i="13"/>
  <c r="E38" i="13" l="1"/>
  <c r="E42" i="13" s="1"/>
  <c r="E30" i="31"/>
  <c r="G62" i="30"/>
  <c r="G64" i="30" s="1"/>
  <c r="H62" i="30" s="1"/>
  <c r="G45" i="30"/>
  <c r="H48" i="30"/>
  <c r="G55" i="30"/>
  <c r="G36" i="13" s="1"/>
  <c r="F59" i="30"/>
  <c r="F60" i="30" s="1"/>
  <c r="F68" i="30" s="1"/>
  <c r="F69" i="30"/>
  <c r="F40" i="13" s="1"/>
  <c r="F45" i="30"/>
  <c r="F55" i="30"/>
  <c r="F36" i="13" s="1"/>
  <c r="F78" i="30"/>
  <c r="F86" i="30" s="1"/>
  <c r="F51" i="31" s="1"/>
  <c r="G77" i="30"/>
  <c r="G87" i="30"/>
  <c r="E37" i="31" l="1"/>
  <c r="E46" i="31" s="1"/>
  <c r="E29" i="10"/>
  <c r="E17" i="10"/>
  <c r="G59" i="30"/>
  <c r="G60" i="30" s="1"/>
  <c r="G68" i="30" s="1"/>
  <c r="G69" i="30"/>
  <c r="G40" i="13" s="1"/>
  <c r="G78" i="30"/>
  <c r="G86" i="30" s="1"/>
  <c r="G51" i="31" s="1"/>
  <c r="F59" i="31"/>
  <c r="F46" i="30"/>
  <c r="F54" i="30" s="1"/>
  <c r="F28" i="31"/>
  <c r="F39" i="13"/>
  <c r="F38" i="13" s="1"/>
  <c r="G46" i="30"/>
  <c r="G54" i="30" s="1"/>
  <c r="E26" i="10" l="1"/>
  <c r="E33" i="10" s="1"/>
  <c r="E19" i="10"/>
  <c r="E21" i="10" s="1"/>
  <c r="G28" i="31"/>
  <c r="G39" i="13"/>
  <c r="G38" i="13" s="1"/>
  <c r="G59" i="31"/>
  <c r="F35" i="13"/>
  <c r="F27" i="31"/>
  <c r="G27" i="31"/>
  <c r="G35" i="13"/>
  <c r="E35" i="10" l="1"/>
  <c r="F30" i="31"/>
  <c r="F37" i="31" s="1"/>
  <c r="F46" i="31" s="1"/>
  <c r="G30" i="31"/>
  <c r="G37" i="31" s="1"/>
  <c r="G46" i="31" s="1"/>
  <c r="G34" i="13"/>
  <c r="F34" i="13"/>
  <c r="F42" i="13" l="1"/>
  <c r="G42" i="13"/>
  <c r="G29" i="10"/>
  <c r="G17" i="10"/>
  <c r="F17" i="10"/>
  <c r="F29" i="10"/>
  <c r="G26" i="10" l="1"/>
  <c r="G33" i="10" s="1"/>
  <c r="G19" i="10"/>
  <c r="G21" i="10" s="1"/>
  <c r="F26" i="10"/>
  <c r="F33" i="10" s="1"/>
  <c r="F19" i="10"/>
  <c r="F21" i="10" s="1"/>
  <c r="F35" i="10" l="1"/>
  <c r="G35" i="10"/>
  <c r="U28" i="3" l="1"/>
  <c r="V42" i="31" l="1"/>
  <c r="U42" i="3"/>
  <c r="V40" i="31" l="1"/>
  <c r="V14" i="10"/>
  <c r="V12" i="10" s="1"/>
  <c r="U10" i="36" l="1"/>
  <c r="U27" i="36" l="1"/>
  <c r="V30" i="13" s="1"/>
  <c r="V28" i="3" l="1"/>
  <c r="X29" i="3"/>
  <c r="X28" i="3" s="1"/>
  <c r="W42" i="31" l="1"/>
  <c r="W40" i="31" l="1"/>
  <c r="W14" i="10"/>
  <c r="Y42" i="31"/>
  <c r="Y40" i="31" s="1"/>
  <c r="D14" i="10" l="1"/>
  <c r="V35" i="3" l="1"/>
  <c r="X38" i="3"/>
  <c r="X35" i="3" s="1"/>
  <c r="X42" i="3" s="1"/>
  <c r="V18" i="36"/>
  <c r="X21" i="36"/>
  <c r="X18" i="36" s="1"/>
  <c r="W43" i="31" l="1"/>
  <c r="W15" i="10" s="1"/>
  <c r="V42" i="3"/>
  <c r="D15" i="10" l="1"/>
  <c r="D12" i="10" s="1"/>
  <c r="W12" i="10"/>
  <c r="Y43" i="31"/>
  <c r="V10" i="36" l="1"/>
  <c r="X11" i="36"/>
  <c r="X10" i="36" s="1"/>
  <c r="X27" i="36" s="1"/>
  <c r="M185" i="38" l="1"/>
  <c r="M151" i="38"/>
  <c r="M172" i="38"/>
  <c r="M111" i="38"/>
  <c r="M92" i="38"/>
  <c r="M235" i="38"/>
  <c r="M168" i="38"/>
  <c r="M119" i="38"/>
  <c r="M80" i="38"/>
  <c r="M139" i="38"/>
  <c r="M123" i="38"/>
  <c r="M125" i="38"/>
  <c r="M78" i="38"/>
  <c r="M77" i="38"/>
  <c r="M180" i="38"/>
  <c r="M177" i="38"/>
  <c r="M194" i="38"/>
  <c r="M196" i="38"/>
  <c r="M184" i="38"/>
  <c r="M155" i="38"/>
  <c r="M84" i="38"/>
  <c r="M171" i="38"/>
  <c r="M134" i="38"/>
  <c r="M136" i="38"/>
  <c r="M110" i="38"/>
  <c r="M112" i="38"/>
  <c r="M198" i="38"/>
  <c r="M183" i="38"/>
  <c r="M152" i="38"/>
  <c r="M153" i="38"/>
  <c r="M215" i="38"/>
  <c r="M93" i="38"/>
  <c r="M237" i="38"/>
  <c r="M189" i="38"/>
  <c r="M208" i="38"/>
  <c r="M144" i="38"/>
  <c r="M124" i="38"/>
  <c r="M121" i="38"/>
  <c r="M101" i="38"/>
  <c r="M102" i="38"/>
  <c r="M76" i="38"/>
  <c r="M100" i="38"/>
  <c r="M74" i="38"/>
  <c r="M197" i="38"/>
  <c r="M223" i="38"/>
  <c r="M191" i="38"/>
  <c r="M161" i="38"/>
  <c r="M150" i="38"/>
  <c r="M206" i="38"/>
  <c r="M143" i="38"/>
  <c r="M122" i="38"/>
  <c r="M99" i="38"/>
  <c r="M73" i="38"/>
  <c r="M75" i="38"/>
  <c r="M165" i="38"/>
  <c r="M65" i="38"/>
  <c r="M211" i="38"/>
  <c r="M204" i="38"/>
  <c r="M169" i="38"/>
  <c r="M170" i="38"/>
  <c r="M138" i="38"/>
  <c r="M135" i="38"/>
  <c r="M114" i="38"/>
  <c r="M96" i="38"/>
  <c r="M234" i="38"/>
  <c r="M188" i="38"/>
  <c r="M87" i="38"/>
  <c r="M89" i="38"/>
  <c r="M209" i="38"/>
  <c r="M210" i="38"/>
  <c r="M140" i="38"/>
  <c r="M126" i="38"/>
  <c r="M97" i="38"/>
  <c r="M98" i="38"/>
  <c r="M179" i="38"/>
  <c r="M193" i="38"/>
  <c r="M181" i="38"/>
  <c r="M182" i="38"/>
  <c r="M156" i="38"/>
  <c r="M164" i="38"/>
  <c r="M105" i="38"/>
  <c r="M195" i="38"/>
  <c r="M176" i="38"/>
  <c r="M222" i="38"/>
  <c r="M212" i="38"/>
  <c r="M66" i="38"/>
  <c r="M239" i="38"/>
  <c r="M230" i="38"/>
  <c r="M159" i="38"/>
  <c r="M149" i="38"/>
  <c r="M205" i="38"/>
  <c r="M62" i="38"/>
  <c r="M201" i="38"/>
  <c r="M207" i="38"/>
  <c r="V27" i="36"/>
  <c r="W30" i="13" s="1"/>
  <c r="M163" i="38"/>
  <c r="M116" i="38"/>
  <c r="M213" i="38"/>
  <c r="M167" i="38"/>
  <c r="M120" i="38"/>
  <c r="M115" i="38"/>
  <c r="M81" i="38"/>
  <c r="M83" i="38"/>
  <c r="M63" i="38"/>
  <c r="M64" i="38"/>
  <c r="M199" i="38"/>
  <c r="M173" i="38"/>
  <c r="M174" i="38"/>
  <c r="M133" i="38"/>
  <c r="M109" i="38"/>
  <c r="M91" i="38"/>
  <c r="M69" i="38"/>
  <c r="M67" i="38"/>
  <c r="M232" i="38"/>
  <c r="M229" i="38"/>
  <c r="M192" i="38"/>
  <c r="M162" i="38"/>
  <c r="M147" i="38"/>
  <c r="M127" i="38"/>
  <c r="M128" i="38"/>
  <c r="M108" i="38"/>
  <c r="M86" i="38"/>
  <c r="M186" i="38"/>
  <c r="M117" i="38"/>
  <c r="M203" i="38"/>
  <c r="M137" i="38"/>
  <c r="M113" i="38"/>
  <c r="M95" i="38"/>
  <c r="M68" i="38"/>
  <c r="M236" i="38"/>
  <c r="M231" i="38"/>
  <c r="M233" i="38"/>
  <c r="M187" i="38"/>
  <c r="M157" i="38"/>
  <c r="M145" i="38"/>
  <c r="M146" i="38"/>
  <c r="M131" i="38"/>
  <c r="M132" i="38"/>
  <c r="M103" i="38"/>
  <c r="M90" i="38"/>
  <c r="M217" i="38"/>
  <c r="M225" i="38"/>
  <c r="M227" i="38"/>
  <c r="M216" i="38"/>
  <c r="M200" i="38"/>
  <c r="M72" i="38"/>
  <c r="M107" i="38"/>
  <c r="M88" i="38"/>
  <c r="M85" i="38"/>
  <c r="M141" i="38"/>
  <c r="M175" i="38"/>
  <c r="M79" i="38"/>
  <c r="M219" i="38"/>
  <c r="M221" i="38"/>
  <c r="M224" i="38"/>
  <c r="M71" i="38"/>
  <c r="M158" i="38"/>
  <c r="M160" i="38"/>
  <c r="M148" i="38"/>
  <c r="M129" i="38"/>
  <c r="M104" i="38"/>
  <c r="M218" i="38"/>
  <c r="M220" i="38"/>
  <c r="M228" i="38"/>
  <c r="Y30" i="13" l="1"/>
  <c r="T11" i="55"/>
  <c r="Q11" i="55"/>
  <c r="G11" i="55"/>
  <c r="I11" i="55"/>
  <c r="L11" i="55"/>
  <c r="U11" i="55"/>
  <c r="K11" i="55"/>
  <c r="R11" i="55"/>
  <c r="M11" i="55"/>
  <c r="O11" i="55"/>
  <c r="J11" i="55"/>
  <c r="S11" i="55"/>
  <c r="P11" i="55"/>
  <c r="N11" i="55"/>
  <c r="H11" i="55"/>
  <c r="M19" i="55" l="1"/>
  <c r="M26" i="55" s="1"/>
  <c r="J61" i="38"/>
  <c r="J62" i="38" s="1"/>
  <c r="J63" i="38" s="1"/>
  <c r="J64" i="38" s="1"/>
  <c r="J65" i="38" s="1"/>
  <c r="J66" i="38" s="1"/>
  <c r="J67" i="38" s="1"/>
  <c r="J68" i="38" s="1"/>
  <c r="J69" i="38" s="1"/>
  <c r="J70" i="38" s="1"/>
  <c r="J71" i="38" s="1"/>
  <c r="J72" i="38" s="1"/>
  <c r="J73" i="38" s="1"/>
  <c r="J74" i="38" s="1"/>
  <c r="J75" i="38" s="1"/>
  <c r="J76" i="38" s="1"/>
  <c r="J77" i="38" s="1"/>
  <c r="J78" i="38" s="1"/>
  <c r="J79" i="38" s="1"/>
  <c r="J80" i="38" s="1"/>
  <c r="J81" i="38" s="1"/>
  <c r="J82" i="38" s="1"/>
  <c r="J83" i="38" s="1"/>
  <c r="J84" i="38" s="1"/>
  <c r="J85" i="38" s="1"/>
  <c r="J86" i="38" s="1"/>
  <c r="J87" i="38" s="1"/>
  <c r="J88" i="38" s="1"/>
  <c r="J89" i="38" s="1"/>
  <c r="J90" i="38" s="1"/>
  <c r="J91" i="38" s="1"/>
  <c r="J92" i="38" s="1"/>
  <c r="J93" i="38" s="1"/>
  <c r="J94" i="38" s="1"/>
  <c r="J95" i="38" s="1"/>
  <c r="J96" i="38" s="1"/>
  <c r="J97" i="38" s="1"/>
  <c r="J98" i="38" s="1"/>
  <c r="J99" i="38" s="1"/>
  <c r="J100" i="38" s="1"/>
  <c r="J101" i="38" s="1"/>
  <c r="J102" i="38" s="1"/>
  <c r="J103" i="38" s="1"/>
  <c r="J104" i="38" s="1"/>
  <c r="J105" i="38" s="1"/>
  <c r="J106" i="38" s="1"/>
  <c r="J107" i="38" s="1"/>
  <c r="J108" i="38" s="1"/>
  <c r="J109" i="38" s="1"/>
  <c r="J110" i="38" s="1"/>
  <c r="J111" i="38" s="1"/>
  <c r="J112" i="38" s="1"/>
  <c r="J113" i="38" s="1"/>
  <c r="J114" i="38" s="1"/>
  <c r="J115" i="38" s="1"/>
  <c r="J116" i="38" s="1"/>
  <c r="J117" i="38" s="1"/>
  <c r="J118" i="38" s="1"/>
  <c r="J119" i="38" s="1"/>
  <c r="J120" i="38" s="1"/>
  <c r="J121" i="38" s="1"/>
  <c r="J122" i="38" s="1"/>
  <c r="J123" i="38" s="1"/>
  <c r="J124" i="38" s="1"/>
  <c r="J125" i="38" s="1"/>
  <c r="J126" i="38" s="1"/>
  <c r="J127" i="38" s="1"/>
  <c r="J128" i="38" s="1"/>
  <c r="J129" i="38" s="1"/>
  <c r="J130" i="38" s="1"/>
  <c r="J131" i="38" s="1"/>
  <c r="J132" i="38" s="1"/>
  <c r="J133" i="38" s="1"/>
  <c r="J134" i="38" s="1"/>
  <c r="J135" i="38" s="1"/>
  <c r="J136" i="38" s="1"/>
  <c r="J137" i="38" s="1"/>
  <c r="J138" i="38" s="1"/>
  <c r="J139" i="38" s="1"/>
  <c r="J140" i="38" s="1"/>
  <c r="J141" i="38" s="1"/>
  <c r="J142" i="38" s="1"/>
  <c r="J143" i="38" s="1"/>
  <c r="J144" i="38" s="1"/>
  <c r="J145" i="38" s="1"/>
  <c r="J146" i="38" s="1"/>
  <c r="J147" i="38" s="1"/>
  <c r="J148" i="38" s="1"/>
  <c r="J149" i="38" s="1"/>
  <c r="J150" i="38" s="1"/>
  <c r="J151" i="38" s="1"/>
  <c r="J152" i="38" s="1"/>
  <c r="J153" i="38" s="1"/>
  <c r="J154" i="38" s="1"/>
  <c r="J155" i="38" s="1"/>
  <c r="J156" i="38" s="1"/>
  <c r="J157" i="38" s="1"/>
  <c r="J158" i="38" s="1"/>
  <c r="J159" i="38" s="1"/>
  <c r="J160" i="38" s="1"/>
  <c r="J161" i="38" s="1"/>
  <c r="J162" i="38" s="1"/>
  <c r="J163" i="38" s="1"/>
  <c r="J164" i="38" s="1"/>
  <c r="J165" i="38" s="1"/>
  <c r="J166" i="38" s="1"/>
  <c r="J167" i="38" s="1"/>
  <c r="J168" i="38" s="1"/>
  <c r="J169" i="38" s="1"/>
  <c r="J170" i="38" s="1"/>
  <c r="J171" i="38" s="1"/>
  <c r="J172" i="38" s="1"/>
  <c r="J173" i="38" s="1"/>
  <c r="J174" i="38" s="1"/>
  <c r="J175" i="38" s="1"/>
  <c r="J176" i="38" s="1"/>
  <c r="J177" i="38" s="1"/>
  <c r="J178" i="38" s="1"/>
  <c r="J179" i="38" s="1"/>
  <c r="J180" i="38" s="1"/>
  <c r="J181" i="38" s="1"/>
  <c r="J182" i="38" s="1"/>
  <c r="J183" i="38" s="1"/>
  <c r="J184" i="38" s="1"/>
  <c r="J185" i="38" s="1"/>
  <c r="J186" i="38" s="1"/>
  <c r="J187" i="38" s="1"/>
  <c r="J188" i="38" s="1"/>
  <c r="J189" i="38" s="1"/>
  <c r="J190" i="38" s="1"/>
  <c r="J191" i="38" s="1"/>
  <c r="J192" i="38" s="1"/>
  <c r="J193" i="38" s="1"/>
  <c r="J194" i="38" s="1"/>
  <c r="J195" i="38" s="1"/>
  <c r="J196" i="38" s="1"/>
  <c r="J197" i="38" s="1"/>
  <c r="J198" i="38" s="1"/>
  <c r="J199" i="38" s="1"/>
  <c r="J200" i="38" s="1"/>
  <c r="J201" i="38" s="1"/>
  <c r="J202" i="38" s="1"/>
  <c r="J203" i="38" s="1"/>
  <c r="J204" i="38" s="1"/>
  <c r="J205" i="38" s="1"/>
  <c r="J206" i="38" s="1"/>
  <c r="J207" i="38" s="1"/>
  <c r="J208" i="38" s="1"/>
  <c r="J209" i="38" s="1"/>
  <c r="J210" i="38" s="1"/>
  <c r="J211" i="38" s="1"/>
  <c r="J212" i="38" s="1"/>
  <c r="J213" i="38" s="1"/>
  <c r="J214" i="38" s="1"/>
  <c r="J215" i="38" s="1"/>
  <c r="J216" i="38" s="1"/>
  <c r="J217" i="38" s="1"/>
  <c r="J218" i="38" s="1"/>
  <c r="J219" i="38" s="1"/>
  <c r="J220" i="38" s="1"/>
  <c r="J221" i="38" s="1"/>
  <c r="J222" i="38" s="1"/>
  <c r="J223" i="38" s="1"/>
  <c r="J224" i="38" s="1"/>
  <c r="J225" i="38" s="1"/>
  <c r="J226" i="38" s="1"/>
  <c r="J227" i="38" s="1"/>
  <c r="J228" i="38" s="1"/>
  <c r="J229" i="38" s="1"/>
  <c r="J230" i="38" s="1"/>
  <c r="J231" i="38" s="1"/>
  <c r="J232" i="38" s="1"/>
  <c r="J233" i="38" s="1"/>
  <c r="J234" i="38" s="1"/>
  <c r="J235" i="38" s="1"/>
  <c r="J236" i="38" s="1"/>
  <c r="J237" i="38" s="1"/>
  <c r="J238" i="38" s="1"/>
  <c r="J239" i="38" s="1"/>
  <c r="J34" i="2"/>
  <c r="J18" i="30" s="1"/>
  <c r="M82" i="38"/>
  <c r="R34" i="2"/>
  <c r="R18" i="30" s="1"/>
  <c r="M178" i="38"/>
  <c r="I34" i="2"/>
  <c r="I18" i="30" s="1"/>
  <c r="M70" i="38"/>
  <c r="U34" i="2"/>
  <c r="U18" i="30" s="1"/>
  <c r="M214" i="38"/>
  <c r="O34" i="2"/>
  <c r="O18" i="30" s="1"/>
  <c r="M142" i="38"/>
  <c r="H19" i="55"/>
  <c r="H26" i="55" s="1"/>
  <c r="T19" i="55"/>
  <c r="T26" i="55" s="1"/>
  <c r="T34" i="2"/>
  <c r="T18" i="30" s="1"/>
  <c r="M202" i="38"/>
  <c r="Q34" i="2"/>
  <c r="Q18" i="30" s="1"/>
  <c r="M166" i="38"/>
  <c r="P19" i="55"/>
  <c r="P26" i="55" s="1"/>
  <c r="M238" i="38"/>
  <c r="P34" i="2"/>
  <c r="P18" i="30" s="1"/>
  <c r="M154" i="38"/>
  <c r="L34" i="2"/>
  <c r="L18" i="30" s="1"/>
  <c r="M106" i="38"/>
  <c r="M34" i="2"/>
  <c r="M18" i="30" s="1"/>
  <c r="M118" i="38"/>
  <c r="R19" i="55"/>
  <c r="R26" i="55" s="1"/>
  <c r="S19" i="55"/>
  <c r="S26" i="55" s="1"/>
  <c r="N34" i="2"/>
  <c r="N18" i="30" s="1"/>
  <c r="M130" i="38"/>
  <c r="S34" i="2"/>
  <c r="S18" i="30" s="1"/>
  <c r="M190" i="38"/>
  <c r="K34" i="2"/>
  <c r="K18" i="30" s="1"/>
  <c r="M94" i="38"/>
  <c r="V34" i="2"/>
  <c r="V18" i="30" s="1"/>
  <c r="M226" i="38"/>
  <c r="T9" i="55" l="1"/>
  <c r="U35" i="31" s="1"/>
  <c r="U57" i="31" s="1"/>
  <c r="U31" i="10" s="1"/>
  <c r="S9" i="55"/>
  <c r="T35" i="31" s="1"/>
  <c r="Q19" i="55"/>
  <c r="Q26" i="55" s="1"/>
  <c r="Q9" i="55" s="1"/>
  <c r="R35" i="31" s="1"/>
  <c r="N33" i="2"/>
  <c r="P33" i="2"/>
  <c r="U19" i="55"/>
  <c r="U26" i="55" s="1"/>
  <c r="O33" i="2"/>
  <c r="G19" i="55"/>
  <c r="G26" i="55" s="1"/>
  <c r="G9" i="55" s="1"/>
  <c r="H35" i="31" s="1"/>
  <c r="Q33" i="2"/>
  <c r="T33" i="2"/>
  <c r="I33" i="2"/>
  <c r="R33" i="2"/>
  <c r="H34" i="2"/>
  <c r="H18" i="30" s="1"/>
  <c r="M61" i="38"/>
  <c r="N61" i="38" s="1"/>
  <c r="N62" i="38" s="1"/>
  <c r="N63" i="38" s="1"/>
  <c r="N64" i="38" s="1"/>
  <c r="N65" i="38" s="1"/>
  <c r="N66" i="38" s="1"/>
  <c r="N67" i="38" s="1"/>
  <c r="N68" i="38" s="1"/>
  <c r="N69" i="38" s="1"/>
  <c r="N70" i="38" s="1"/>
  <c r="N71" i="38" s="1"/>
  <c r="N72" i="38" s="1"/>
  <c r="N73" i="38" s="1"/>
  <c r="N74" i="38" s="1"/>
  <c r="N75" i="38" s="1"/>
  <c r="N76" i="38" s="1"/>
  <c r="N77" i="38" s="1"/>
  <c r="N78" i="38" s="1"/>
  <c r="N79" i="38" s="1"/>
  <c r="N80" i="38" s="1"/>
  <c r="N81" i="38" s="1"/>
  <c r="N82" i="38" s="1"/>
  <c r="N83" i="38" s="1"/>
  <c r="N84" i="38" s="1"/>
  <c r="N85" i="38" s="1"/>
  <c r="N86" i="38" s="1"/>
  <c r="N87" i="38" s="1"/>
  <c r="N88" i="38" s="1"/>
  <c r="N89" i="38" s="1"/>
  <c r="N90" i="38" s="1"/>
  <c r="N91" i="38" s="1"/>
  <c r="N92" i="38" s="1"/>
  <c r="N93" i="38" s="1"/>
  <c r="N94" i="38" s="1"/>
  <c r="N95" i="38" s="1"/>
  <c r="N96" i="38" s="1"/>
  <c r="N97" i="38" s="1"/>
  <c r="N98" i="38" s="1"/>
  <c r="N99" i="38" s="1"/>
  <c r="N100" i="38" s="1"/>
  <c r="N101" i="38" s="1"/>
  <c r="N102" i="38" s="1"/>
  <c r="N103" i="38" s="1"/>
  <c r="N104" i="38" s="1"/>
  <c r="N105" i="38" s="1"/>
  <c r="N106" i="38" s="1"/>
  <c r="N107" i="38" s="1"/>
  <c r="N108" i="38" s="1"/>
  <c r="N109" i="38" s="1"/>
  <c r="N110" i="38" s="1"/>
  <c r="N111" i="38" s="1"/>
  <c r="N112" i="38" s="1"/>
  <c r="N113" i="38" s="1"/>
  <c r="N114" i="38" s="1"/>
  <c r="N115" i="38" s="1"/>
  <c r="N116" i="38" s="1"/>
  <c r="N117" i="38" s="1"/>
  <c r="N118" i="38" s="1"/>
  <c r="N119" i="38" s="1"/>
  <c r="N120" i="38" s="1"/>
  <c r="N121" i="38" s="1"/>
  <c r="N122" i="38" s="1"/>
  <c r="N123" i="38" s="1"/>
  <c r="N124" i="38" s="1"/>
  <c r="N125" i="38" s="1"/>
  <c r="N126" i="38" s="1"/>
  <c r="N127" i="38" s="1"/>
  <c r="N128" i="38" s="1"/>
  <c r="N129" i="38" s="1"/>
  <c r="N130" i="38" s="1"/>
  <c r="N131" i="38" s="1"/>
  <c r="N132" i="38" s="1"/>
  <c r="N133" i="38" s="1"/>
  <c r="N134" i="38" s="1"/>
  <c r="N135" i="38" s="1"/>
  <c r="N136" i="38" s="1"/>
  <c r="N137" i="38" s="1"/>
  <c r="N138" i="38" s="1"/>
  <c r="N139" i="38" s="1"/>
  <c r="N140" i="38" s="1"/>
  <c r="N141" i="38" s="1"/>
  <c r="N142" i="38" s="1"/>
  <c r="N143" i="38" s="1"/>
  <c r="N144" i="38" s="1"/>
  <c r="N145" i="38" s="1"/>
  <c r="N146" i="38" s="1"/>
  <c r="N147" i="38" s="1"/>
  <c r="N148" i="38" s="1"/>
  <c r="N149" i="38" s="1"/>
  <c r="N150" i="38" s="1"/>
  <c r="N151" i="38" s="1"/>
  <c r="N152" i="38" s="1"/>
  <c r="N153" i="38" s="1"/>
  <c r="N154" i="38" s="1"/>
  <c r="N155" i="38" s="1"/>
  <c r="N156" i="38" s="1"/>
  <c r="N157" i="38" s="1"/>
  <c r="N158" i="38" s="1"/>
  <c r="N159" i="38" s="1"/>
  <c r="N160" i="38" s="1"/>
  <c r="N161" i="38" s="1"/>
  <c r="N162" i="38" s="1"/>
  <c r="N163" i="38" s="1"/>
  <c r="N164" i="38" s="1"/>
  <c r="N165" i="38" s="1"/>
  <c r="N166" i="38" s="1"/>
  <c r="N167" i="38" s="1"/>
  <c r="N168" i="38" s="1"/>
  <c r="N169" i="38" s="1"/>
  <c r="N170" i="38" s="1"/>
  <c r="N171" i="38" s="1"/>
  <c r="N172" i="38" s="1"/>
  <c r="N173" i="38" s="1"/>
  <c r="N174" i="38" s="1"/>
  <c r="N175" i="38" s="1"/>
  <c r="N176" i="38" s="1"/>
  <c r="N177" i="38" s="1"/>
  <c r="N178" i="38" s="1"/>
  <c r="N179" i="38" s="1"/>
  <c r="N180" i="38" s="1"/>
  <c r="N181" i="38" s="1"/>
  <c r="N182" i="38" s="1"/>
  <c r="N183" i="38" s="1"/>
  <c r="N184" i="38" s="1"/>
  <c r="N185" i="38" s="1"/>
  <c r="N186" i="38" s="1"/>
  <c r="N187" i="38" s="1"/>
  <c r="N188" i="38" s="1"/>
  <c r="N189" i="38" s="1"/>
  <c r="N190" i="38" s="1"/>
  <c r="N191" i="38" s="1"/>
  <c r="N192" i="38" s="1"/>
  <c r="N193" i="38" s="1"/>
  <c r="N194" i="38" s="1"/>
  <c r="N195" i="38" s="1"/>
  <c r="N196" i="38" s="1"/>
  <c r="N197" i="38" s="1"/>
  <c r="N198" i="38" s="1"/>
  <c r="N199" i="38" s="1"/>
  <c r="N200" i="38" s="1"/>
  <c r="N201" i="38" s="1"/>
  <c r="N202" i="38" s="1"/>
  <c r="N203" i="38" s="1"/>
  <c r="N204" i="38" s="1"/>
  <c r="N205" i="38" s="1"/>
  <c r="N206" i="38" s="1"/>
  <c r="N207" i="38" s="1"/>
  <c r="N208" i="38" s="1"/>
  <c r="N209" i="38" s="1"/>
  <c r="N210" i="38" s="1"/>
  <c r="N211" i="38" s="1"/>
  <c r="N212" i="38" s="1"/>
  <c r="N213" i="38" s="1"/>
  <c r="N214" i="38" s="1"/>
  <c r="N215" i="38" s="1"/>
  <c r="N216" i="38" s="1"/>
  <c r="N217" i="38" s="1"/>
  <c r="N218" i="38" s="1"/>
  <c r="N219" i="38" s="1"/>
  <c r="N220" i="38" s="1"/>
  <c r="N221" i="38" s="1"/>
  <c r="N222" i="38" s="1"/>
  <c r="N223" i="38" s="1"/>
  <c r="N224" i="38" s="1"/>
  <c r="N225" i="38" s="1"/>
  <c r="N226" i="38" s="1"/>
  <c r="N227" i="38" s="1"/>
  <c r="N228" i="38" s="1"/>
  <c r="N229" i="38" s="1"/>
  <c r="N230" i="38" s="1"/>
  <c r="N231" i="38" s="1"/>
  <c r="N232" i="38" s="1"/>
  <c r="N233" i="38" s="1"/>
  <c r="N234" i="38" s="1"/>
  <c r="N235" i="38" s="1"/>
  <c r="N236" i="38" s="1"/>
  <c r="N237" i="38" s="1"/>
  <c r="N238" i="38" s="1"/>
  <c r="N239" i="38" s="1"/>
  <c r="L19" i="55"/>
  <c r="L26" i="55" s="1"/>
  <c r="M9" i="55" s="1"/>
  <c r="N35" i="31" s="1"/>
  <c r="K19" i="55"/>
  <c r="K26" i="55" s="1"/>
  <c r="S33" i="2"/>
  <c r="L33" i="2"/>
  <c r="I19" i="55"/>
  <c r="I26" i="55" s="1"/>
  <c r="I9" i="55" s="1"/>
  <c r="J35" i="31" s="1"/>
  <c r="J19" i="55"/>
  <c r="J26" i="55" s="1"/>
  <c r="N19" i="55"/>
  <c r="N26" i="55" s="1"/>
  <c r="N9" i="55" s="1"/>
  <c r="O35" i="31" s="1"/>
  <c r="K33" i="2"/>
  <c r="V33" i="2"/>
  <c r="M33" i="2"/>
  <c r="U33" i="2"/>
  <c r="J33" i="2"/>
  <c r="O19" i="55"/>
  <c r="O26" i="55" s="1"/>
  <c r="J9" i="55" l="1"/>
  <c r="K35" i="31" s="1"/>
  <c r="O9" i="55"/>
  <c r="P35" i="31" s="1"/>
  <c r="P57" i="31" s="1"/>
  <c r="P31" i="10" s="1"/>
  <c r="L9" i="55"/>
  <c r="M35" i="31" s="1"/>
  <c r="J11" i="13"/>
  <c r="J46" i="2"/>
  <c r="R11" i="13"/>
  <c r="R46" i="2"/>
  <c r="T11" i="13"/>
  <c r="T46" i="2"/>
  <c r="P11" i="13"/>
  <c r="P46" i="2"/>
  <c r="R9" i="55"/>
  <c r="S35" i="31" s="1"/>
  <c r="M11" i="13"/>
  <c r="M46" i="2"/>
  <c r="K57" i="31"/>
  <c r="K31" i="10" s="1"/>
  <c r="I11" i="13"/>
  <c r="I46" i="2"/>
  <c r="P9" i="55"/>
  <c r="Q35" i="31" s="1"/>
  <c r="U11" i="13"/>
  <c r="U46" i="2"/>
  <c r="K11" i="13"/>
  <c r="K46" i="2"/>
  <c r="O57" i="31"/>
  <c r="O31" i="10" s="1"/>
  <c r="N57" i="31"/>
  <c r="N31" i="10" s="1"/>
  <c r="S11" i="13"/>
  <c r="S46" i="2"/>
  <c r="K9" i="55"/>
  <c r="L35" i="31" s="1"/>
  <c r="H33" i="2"/>
  <c r="Q11" i="13"/>
  <c r="Q46" i="2"/>
  <c r="U9" i="55"/>
  <c r="V35" i="31" s="1"/>
  <c r="V9" i="55"/>
  <c r="W35" i="31" s="1"/>
  <c r="R57" i="31"/>
  <c r="R31" i="10" s="1"/>
  <c r="T57" i="31"/>
  <c r="T31" i="10" s="1"/>
  <c r="V11" i="13"/>
  <c r="V46" i="2"/>
  <c r="J57" i="31"/>
  <c r="J31" i="10" s="1"/>
  <c r="L11" i="13"/>
  <c r="L46" i="2"/>
  <c r="H57" i="31"/>
  <c r="O11" i="13"/>
  <c r="O46" i="2"/>
  <c r="N11" i="13"/>
  <c r="N46" i="2"/>
  <c r="H9" i="55"/>
  <c r="I35" i="31" s="1"/>
  <c r="M57" i="31" l="1"/>
  <c r="M31" i="10" s="1"/>
  <c r="V10" i="31"/>
  <c r="V8" i="31" s="1"/>
  <c r="V9" i="13"/>
  <c r="W57" i="31"/>
  <c r="W31" i="10" s="1"/>
  <c r="L57" i="31"/>
  <c r="L31" i="10" s="1"/>
  <c r="S9" i="13"/>
  <c r="S10" i="31"/>
  <c r="S8" i="31" s="1"/>
  <c r="K9" i="13"/>
  <c r="K10" i="31"/>
  <c r="K8" i="31" s="1"/>
  <c r="U19" i="30"/>
  <c r="U15" i="13" s="1"/>
  <c r="U21" i="30"/>
  <c r="U17" i="13" s="1"/>
  <c r="U20" i="30"/>
  <c r="U16" i="13" s="1"/>
  <c r="Q57" i="31"/>
  <c r="Q31" i="10" s="1"/>
  <c r="I10" i="31"/>
  <c r="I8" i="31" s="1"/>
  <c r="I9" i="13"/>
  <c r="M19" i="30"/>
  <c r="M15" i="13" s="1"/>
  <c r="M21" i="30"/>
  <c r="M17" i="13" s="1"/>
  <c r="M20" i="30"/>
  <c r="M16" i="13" s="1"/>
  <c r="O9" i="13"/>
  <c r="O10" i="31"/>
  <c r="O8" i="31" s="1"/>
  <c r="H31" i="10"/>
  <c r="N10" i="31"/>
  <c r="N8" i="31" s="1"/>
  <c r="N9" i="13"/>
  <c r="V21" i="30"/>
  <c r="V17" i="13" s="1"/>
  <c r="V20" i="30"/>
  <c r="V16" i="13" s="1"/>
  <c r="V19" i="30"/>
  <c r="V15" i="13" s="1"/>
  <c r="V57" i="31"/>
  <c r="V31" i="10" s="1"/>
  <c r="H11" i="13"/>
  <c r="H46" i="2"/>
  <c r="S21" i="30"/>
  <c r="S17" i="13" s="1"/>
  <c r="S20" i="30"/>
  <c r="S16" i="13" s="1"/>
  <c r="S19" i="30"/>
  <c r="S15" i="13" s="1"/>
  <c r="K21" i="30"/>
  <c r="K17" i="13" s="1"/>
  <c r="K20" i="30"/>
  <c r="K16" i="13" s="1"/>
  <c r="K19" i="30"/>
  <c r="K15" i="13" s="1"/>
  <c r="U10" i="31"/>
  <c r="U8" i="31" s="1"/>
  <c r="U9" i="13"/>
  <c r="I20" i="30"/>
  <c r="I16" i="13" s="1"/>
  <c r="I19" i="30"/>
  <c r="I15" i="13" s="1"/>
  <c r="I21" i="30"/>
  <c r="I17" i="13" s="1"/>
  <c r="M10" i="31"/>
  <c r="M8" i="31" s="1"/>
  <c r="M9" i="13"/>
  <c r="P10" i="31"/>
  <c r="P8" i="31" s="1"/>
  <c r="P9" i="13"/>
  <c r="Q19" i="30"/>
  <c r="Q15" i="13" s="1"/>
  <c r="Q21" i="30"/>
  <c r="Q17" i="13" s="1"/>
  <c r="Q20" i="30"/>
  <c r="Q16" i="13" s="1"/>
  <c r="S57" i="31"/>
  <c r="S31" i="10" s="1"/>
  <c r="P20" i="30"/>
  <c r="P16" i="13" s="1"/>
  <c r="P19" i="30"/>
  <c r="P15" i="13" s="1"/>
  <c r="P21" i="30"/>
  <c r="P17" i="13" s="1"/>
  <c r="T10" i="31"/>
  <c r="T8" i="31" s="1"/>
  <c r="T9" i="13"/>
  <c r="R10" i="31"/>
  <c r="R8" i="31" s="1"/>
  <c r="R9" i="13"/>
  <c r="J10" i="31"/>
  <c r="J8" i="31" s="1"/>
  <c r="J9" i="13"/>
  <c r="N21" i="30"/>
  <c r="N17" i="13" s="1"/>
  <c r="N20" i="30"/>
  <c r="N16" i="13" s="1"/>
  <c r="N19" i="30"/>
  <c r="N15" i="13" s="1"/>
  <c r="L10" i="31"/>
  <c r="L8" i="31" s="1"/>
  <c r="L9" i="13"/>
  <c r="I57" i="31"/>
  <c r="I31" i="10" s="1"/>
  <c r="O21" i="30"/>
  <c r="O17" i="13" s="1"/>
  <c r="O20" i="30"/>
  <c r="O16" i="13" s="1"/>
  <c r="O19" i="30"/>
  <c r="O15" i="13" s="1"/>
  <c r="Y35" i="31"/>
  <c r="L20" i="30"/>
  <c r="L16" i="13" s="1"/>
  <c r="L19" i="30"/>
  <c r="L15" i="13" s="1"/>
  <c r="L21" i="30"/>
  <c r="L17" i="13" s="1"/>
  <c r="Q10" i="31"/>
  <c r="Q8" i="31" s="1"/>
  <c r="Q9" i="13"/>
  <c r="T20" i="30"/>
  <c r="T16" i="13" s="1"/>
  <c r="T19" i="30"/>
  <c r="T15" i="13" s="1"/>
  <c r="T21" i="30"/>
  <c r="T17" i="13" s="1"/>
  <c r="R21" i="30"/>
  <c r="R17" i="13" s="1"/>
  <c r="R20" i="30"/>
  <c r="R16" i="13" s="1"/>
  <c r="R19" i="30"/>
  <c r="R15" i="13" s="1"/>
  <c r="J21" i="30"/>
  <c r="J17" i="13" s="1"/>
  <c r="J20" i="30"/>
  <c r="J16" i="13" s="1"/>
  <c r="J19" i="30"/>
  <c r="J15" i="13" s="1"/>
  <c r="J15" i="31" l="1"/>
  <c r="L14" i="13"/>
  <c r="L14" i="31"/>
  <c r="O16" i="31"/>
  <c r="N14" i="31"/>
  <c r="N14" i="13"/>
  <c r="N19" i="13" s="1"/>
  <c r="N27" i="13" s="1"/>
  <c r="P15" i="31"/>
  <c r="Q16" i="31"/>
  <c r="K15" i="31"/>
  <c r="S16" i="31"/>
  <c r="H19" i="30"/>
  <c r="H15" i="13" s="1"/>
  <c r="H21" i="30"/>
  <c r="H17" i="13" s="1"/>
  <c r="H20" i="30"/>
  <c r="H16" i="13" s="1"/>
  <c r="M15" i="31"/>
  <c r="U16" i="31"/>
  <c r="N15" i="31"/>
  <c r="Q14" i="31"/>
  <c r="Q14" i="13"/>
  <c r="I16" i="31"/>
  <c r="K16" i="31"/>
  <c r="H10" i="31"/>
  <c r="H9" i="13"/>
  <c r="V14" i="31"/>
  <c r="V14" i="13"/>
  <c r="Y57" i="31"/>
  <c r="M16" i="31"/>
  <c r="U14" i="31"/>
  <c r="U14" i="13"/>
  <c r="J16" i="31"/>
  <c r="R14" i="31"/>
  <c r="R14" i="13"/>
  <c r="T16" i="31"/>
  <c r="L15" i="31"/>
  <c r="R15" i="31"/>
  <c r="T14" i="13"/>
  <c r="T14" i="31"/>
  <c r="O14" i="31"/>
  <c r="O14" i="13"/>
  <c r="N16" i="31"/>
  <c r="P16" i="31"/>
  <c r="I14" i="13"/>
  <c r="I14" i="31"/>
  <c r="S14" i="31"/>
  <c r="S14" i="13"/>
  <c r="V15" i="31"/>
  <c r="D31" i="10"/>
  <c r="M14" i="31"/>
  <c r="M14" i="13"/>
  <c r="J14" i="31"/>
  <c r="J14" i="13"/>
  <c r="R16" i="31"/>
  <c r="T15" i="31"/>
  <c r="L16" i="31"/>
  <c r="O15" i="31"/>
  <c r="P14" i="13"/>
  <c r="P14" i="31"/>
  <c r="Q15" i="31"/>
  <c r="I15" i="31"/>
  <c r="K14" i="31"/>
  <c r="K14" i="13"/>
  <c r="S15" i="31"/>
  <c r="V16" i="31"/>
  <c r="U15" i="31"/>
  <c r="V19" i="13" l="1"/>
  <c r="V27" i="13" s="1"/>
  <c r="N28" i="13"/>
  <c r="L19" i="13"/>
  <c r="L27" i="13" s="1"/>
  <c r="P13" i="31"/>
  <c r="P18" i="31" s="1"/>
  <c r="P25" i="31" s="1"/>
  <c r="J13" i="31"/>
  <c r="J18" i="31" s="1"/>
  <c r="J25" i="31" s="1"/>
  <c r="J49" i="31" s="1"/>
  <c r="O19" i="13"/>
  <c r="O27" i="13" s="1"/>
  <c r="M13" i="31"/>
  <c r="M18" i="31" s="1"/>
  <c r="M25" i="31" s="1"/>
  <c r="M49" i="31" s="1"/>
  <c r="K13" i="31"/>
  <c r="K18" i="31" s="1"/>
  <c r="K25" i="31" s="1"/>
  <c r="R19" i="13"/>
  <c r="R27" i="13" s="1"/>
  <c r="T19" i="13"/>
  <c r="T27" i="13" s="1"/>
  <c r="P19" i="13"/>
  <c r="P27" i="13" s="1"/>
  <c r="K19" i="13"/>
  <c r="K27" i="13" s="1"/>
  <c r="O13" i="31"/>
  <c r="O18" i="31" s="1"/>
  <c r="O25" i="31" s="1"/>
  <c r="Q19" i="13"/>
  <c r="Q27" i="13" s="1"/>
  <c r="S19" i="13"/>
  <c r="S27" i="13" s="1"/>
  <c r="S13" i="31"/>
  <c r="S18" i="31" s="1"/>
  <c r="S25" i="31" s="1"/>
  <c r="M19" i="13"/>
  <c r="M27" i="13" s="1"/>
  <c r="U13" i="31"/>
  <c r="U18" i="31" s="1"/>
  <c r="U25" i="31" s="1"/>
  <c r="V13" i="31"/>
  <c r="V18" i="31" s="1"/>
  <c r="V25" i="31" s="1"/>
  <c r="H8" i="31"/>
  <c r="I19" i="13"/>
  <c r="I27" i="13" s="1"/>
  <c r="H15" i="31"/>
  <c r="N13" i="31"/>
  <c r="N18" i="31" s="1"/>
  <c r="N25" i="31" s="1"/>
  <c r="T13" i="31"/>
  <c r="T18" i="31" s="1"/>
  <c r="T25" i="31" s="1"/>
  <c r="R13" i="31"/>
  <c r="R18" i="31" s="1"/>
  <c r="R25" i="31" s="1"/>
  <c r="Q13" i="31"/>
  <c r="Q18" i="31" s="1"/>
  <c r="Q25" i="31" s="1"/>
  <c r="H16" i="31"/>
  <c r="J19" i="13"/>
  <c r="J27" i="13" s="1"/>
  <c r="L13" i="31"/>
  <c r="L18" i="31" s="1"/>
  <c r="L25" i="31" s="1"/>
  <c r="I13" i="31"/>
  <c r="I18" i="31" s="1"/>
  <c r="I25" i="31" s="1"/>
  <c r="U19" i="13"/>
  <c r="U27" i="13" s="1"/>
  <c r="H14" i="13"/>
  <c r="H14" i="31"/>
  <c r="V28" i="13" l="1"/>
  <c r="U28" i="13"/>
  <c r="J28" i="13"/>
  <c r="I28" i="13"/>
  <c r="M28" i="13"/>
  <c r="K28" i="13"/>
  <c r="R28" i="13"/>
  <c r="O28" i="13"/>
  <c r="V32" i="13"/>
  <c r="V42" i="30" s="1"/>
  <c r="S28" i="13"/>
  <c r="N32" i="13"/>
  <c r="N42" i="30" s="1"/>
  <c r="Q28" i="13"/>
  <c r="T28" i="13"/>
  <c r="L28" i="13"/>
  <c r="K49" i="31"/>
  <c r="P49" i="31"/>
  <c r="K74" i="30"/>
  <c r="L49" i="31"/>
  <c r="R49" i="31"/>
  <c r="T74" i="30"/>
  <c r="O49" i="31"/>
  <c r="O74" i="30"/>
  <c r="N74" i="30"/>
  <c r="T49" i="31"/>
  <c r="U49" i="31"/>
  <c r="L74" i="30"/>
  <c r="P74" i="30"/>
  <c r="H13" i="31"/>
  <c r="H18" i="31" s="1"/>
  <c r="H25" i="31" s="1"/>
  <c r="V74" i="30"/>
  <c r="R74" i="30"/>
  <c r="V49" i="31"/>
  <c r="I49" i="31"/>
  <c r="Q49" i="31"/>
  <c r="N49" i="31"/>
  <c r="S49" i="31"/>
  <c r="H19" i="13"/>
  <c r="H27" i="13" s="1"/>
  <c r="T32" i="13" l="1"/>
  <c r="T42" i="30" s="1"/>
  <c r="R32" i="13"/>
  <c r="R42" i="30" s="1"/>
  <c r="M32" i="13"/>
  <c r="M42" i="30" s="1"/>
  <c r="J32" i="13"/>
  <c r="J42" i="30" s="1"/>
  <c r="P32" i="13"/>
  <c r="P42" i="30" s="1"/>
  <c r="H28" i="13"/>
  <c r="L32" i="13"/>
  <c r="L42" i="30" s="1"/>
  <c r="Q32" i="13"/>
  <c r="Q42" i="30" s="1"/>
  <c r="P28" i="13"/>
  <c r="O32" i="13"/>
  <c r="O42" i="30" s="1"/>
  <c r="K32" i="13"/>
  <c r="K42" i="30" s="1"/>
  <c r="I32" i="13"/>
  <c r="I42" i="30" s="1"/>
  <c r="U32" i="13"/>
  <c r="U42" i="30" s="1"/>
  <c r="S32" i="13"/>
  <c r="S42" i="30" s="1"/>
  <c r="H49" i="31"/>
  <c r="Q74" i="30"/>
  <c r="S74" i="30"/>
  <c r="R81" i="30"/>
  <c r="R95" i="30"/>
  <c r="R85" i="30"/>
  <c r="R99" i="30"/>
  <c r="N81" i="30"/>
  <c r="N95" i="30"/>
  <c r="N85" i="30"/>
  <c r="N99" i="30"/>
  <c r="O85" i="30"/>
  <c r="O99" i="30"/>
  <c r="O81" i="30"/>
  <c r="O95" i="30"/>
  <c r="P81" i="30"/>
  <c r="P95" i="30"/>
  <c r="P85" i="30"/>
  <c r="P99" i="30"/>
  <c r="J74" i="30"/>
  <c r="U74" i="30"/>
  <c r="T81" i="30"/>
  <c r="T95" i="30"/>
  <c r="T85" i="30"/>
  <c r="T99" i="30"/>
  <c r="K85" i="30"/>
  <c r="K99" i="30"/>
  <c r="K81" i="30"/>
  <c r="K95" i="30"/>
  <c r="M74" i="30"/>
  <c r="V81" i="30"/>
  <c r="V95" i="30"/>
  <c r="V85" i="30"/>
  <c r="V99" i="30"/>
  <c r="L81" i="30"/>
  <c r="L95" i="30"/>
  <c r="L85" i="30"/>
  <c r="L99" i="30"/>
  <c r="I74" i="30"/>
  <c r="H32" i="13" l="1"/>
  <c r="H42" i="30" s="1"/>
  <c r="V53" i="30"/>
  <c r="V67" i="30"/>
  <c r="V49" i="30"/>
  <c r="V63" i="30"/>
  <c r="H74" i="30"/>
  <c r="P49" i="30"/>
  <c r="P63" i="30"/>
  <c r="P53" i="30"/>
  <c r="P67" i="30"/>
  <c r="R53" i="30"/>
  <c r="R67" i="30"/>
  <c r="R49" i="30"/>
  <c r="R63" i="30"/>
  <c r="M85" i="30"/>
  <c r="M99" i="30"/>
  <c r="M81" i="30"/>
  <c r="M95" i="30"/>
  <c r="O49" i="30"/>
  <c r="O63" i="30"/>
  <c r="O53" i="30"/>
  <c r="O67" i="30"/>
  <c r="K49" i="30"/>
  <c r="K63" i="30"/>
  <c r="K53" i="30"/>
  <c r="K67" i="30"/>
  <c r="T49" i="30"/>
  <c r="T63" i="30"/>
  <c r="T53" i="30"/>
  <c r="T67" i="30"/>
  <c r="I85" i="30"/>
  <c r="I99" i="30"/>
  <c r="I81" i="30"/>
  <c r="I95" i="30"/>
  <c r="L49" i="30"/>
  <c r="L63" i="30"/>
  <c r="L53" i="30"/>
  <c r="L67" i="30"/>
  <c r="Q85" i="30"/>
  <c r="Q99" i="30"/>
  <c r="Q81" i="30"/>
  <c r="Q95" i="30"/>
  <c r="U85" i="30"/>
  <c r="U99" i="30"/>
  <c r="U81" i="30"/>
  <c r="U95" i="30"/>
  <c r="N53" i="30"/>
  <c r="N67" i="30"/>
  <c r="N49" i="30"/>
  <c r="N63" i="30"/>
  <c r="J81" i="30"/>
  <c r="J95" i="30"/>
  <c r="J85" i="30"/>
  <c r="J99" i="30"/>
  <c r="S85" i="30"/>
  <c r="S99" i="30"/>
  <c r="S81" i="30"/>
  <c r="S95" i="30"/>
  <c r="Q53" i="30" l="1"/>
  <c r="Q67" i="30"/>
  <c r="Q49" i="30"/>
  <c r="Q63" i="30"/>
  <c r="M53" i="30"/>
  <c r="M67" i="30"/>
  <c r="M49" i="30"/>
  <c r="M63" i="30"/>
  <c r="S49" i="30"/>
  <c r="S63" i="30"/>
  <c r="S53" i="30"/>
  <c r="S67" i="30"/>
  <c r="H85" i="30"/>
  <c r="H95" i="30"/>
  <c r="H81" i="30"/>
  <c r="H99" i="30"/>
  <c r="I49" i="30"/>
  <c r="I63" i="30"/>
  <c r="I53" i="30"/>
  <c r="I67" i="30"/>
  <c r="U53" i="30"/>
  <c r="U67" i="30"/>
  <c r="U49" i="30"/>
  <c r="U63" i="30"/>
  <c r="J53" i="30"/>
  <c r="J67" i="30"/>
  <c r="J49" i="30"/>
  <c r="J63" i="30"/>
  <c r="H82" i="30" l="1"/>
  <c r="H77" i="30" s="1"/>
  <c r="H78" i="30" s="1"/>
  <c r="H86" i="30" s="1"/>
  <c r="H51" i="31" s="1"/>
  <c r="H96" i="30"/>
  <c r="H91" i="30" s="1"/>
  <c r="H92" i="30" s="1"/>
  <c r="H100" i="30" s="1"/>
  <c r="H52" i="31" s="1"/>
  <c r="H67" i="30"/>
  <c r="H53" i="30"/>
  <c r="H49" i="30"/>
  <c r="H63" i="30"/>
  <c r="I94" i="30" l="1"/>
  <c r="I96" i="30" s="1"/>
  <c r="H64" i="30"/>
  <c r="H59" i="30" s="1"/>
  <c r="H60" i="30" s="1"/>
  <c r="H68" i="30" s="1"/>
  <c r="H28" i="31" s="1"/>
  <c r="H101" i="30"/>
  <c r="H87" i="30"/>
  <c r="I80" i="30"/>
  <c r="I82" i="30" s="1"/>
  <c r="H50" i="30"/>
  <c r="H45" i="30" s="1"/>
  <c r="H59" i="31"/>
  <c r="H69" i="30" l="1"/>
  <c r="H40" i="13" s="1"/>
  <c r="I62" i="30"/>
  <c r="I64" i="30" s="1"/>
  <c r="J62" i="30" s="1"/>
  <c r="H39" i="13"/>
  <c r="H55" i="30"/>
  <c r="H36" i="13" s="1"/>
  <c r="I48" i="30"/>
  <c r="I50" i="30" s="1"/>
  <c r="H46" i="30"/>
  <c r="I77" i="30"/>
  <c r="I87" i="30"/>
  <c r="I91" i="30"/>
  <c r="I92" i="30" s="1"/>
  <c r="I100" i="30" s="1"/>
  <c r="I52" i="31" s="1"/>
  <c r="I101" i="30"/>
  <c r="J80" i="30"/>
  <c r="J94" i="30"/>
  <c r="H38" i="13" l="1"/>
  <c r="H54" i="30"/>
  <c r="H27" i="31" s="1"/>
  <c r="I78" i="30"/>
  <c r="I86" i="30" s="1"/>
  <c r="I51" i="31" s="1"/>
  <c r="I59" i="30"/>
  <c r="I60" i="30" s="1"/>
  <c r="I68" i="30" s="1"/>
  <c r="I69" i="30"/>
  <c r="I40" i="13" s="1"/>
  <c r="J64" i="30"/>
  <c r="K62" i="30" s="1"/>
  <c r="J96" i="30"/>
  <c r="K94" i="30" s="1"/>
  <c r="J82" i="30"/>
  <c r="K80" i="30" s="1"/>
  <c r="I45" i="30"/>
  <c r="I55" i="30"/>
  <c r="I36" i="13" s="1"/>
  <c r="J48" i="30"/>
  <c r="H30" i="31" l="1"/>
  <c r="H37" i="31" s="1"/>
  <c r="H46" i="31" s="1"/>
  <c r="H35" i="13"/>
  <c r="H34" i="13" s="1"/>
  <c r="K64" i="30"/>
  <c r="K82" i="30"/>
  <c r="J50" i="30"/>
  <c r="I28" i="31"/>
  <c r="I39" i="13"/>
  <c r="I59" i="31"/>
  <c r="J91" i="30"/>
  <c r="J92" i="30" s="1"/>
  <c r="J100" i="30" s="1"/>
  <c r="J52" i="31" s="1"/>
  <c r="J101" i="30"/>
  <c r="K96" i="30"/>
  <c r="I46" i="30"/>
  <c r="J77" i="30"/>
  <c r="J87" i="30"/>
  <c r="J59" i="30"/>
  <c r="J60" i="30" s="1"/>
  <c r="J68" i="30" s="1"/>
  <c r="J69" i="30"/>
  <c r="J40" i="13" s="1"/>
  <c r="H42" i="13" l="1"/>
  <c r="K91" i="30"/>
  <c r="K92" i="30" s="1"/>
  <c r="K100" i="30" s="1"/>
  <c r="K52" i="31" s="1"/>
  <c r="K101" i="30"/>
  <c r="L94" i="30"/>
  <c r="J45" i="30"/>
  <c r="J55" i="30"/>
  <c r="J36" i="13" s="1"/>
  <c r="K77" i="30"/>
  <c r="K87" i="30"/>
  <c r="K59" i="30"/>
  <c r="K60" i="30" s="1"/>
  <c r="K68" i="30" s="1"/>
  <c r="K69" i="30"/>
  <c r="K40" i="13" s="1"/>
  <c r="J28" i="31"/>
  <c r="J39" i="13"/>
  <c r="J38" i="13" s="1"/>
  <c r="J78" i="30"/>
  <c r="J86" i="30" s="1"/>
  <c r="J51" i="31" s="1"/>
  <c r="I54" i="30"/>
  <c r="I38" i="13"/>
  <c r="K48" i="30"/>
  <c r="L80" i="30"/>
  <c r="L62" i="30"/>
  <c r="H29" i="10" l="1"/>
  <c r="H17" i="10"/>
  <c r="L82" i="30"/>
  <c r="J59" i="31"/>
  <c r="J46" i="30"/>
  <c r="J54" i="30" s="1"/>
  <c r="K50" i="30"/>
  <c r="L48" i="30" s="1"/>
  <c r="I27" i="31"/>
  <c r="I35" i="13"/>
  <c r="K78" i="30"/>
  <c r="K86" i="30" s="1"/>
  <c r="K51" i="31" s="1"/>
  <c r="L64" i="30"/>
  <c r="M62" i="30" s="1"/>
  <c r="K28" i="31"/>
  <c r="K39" i="13"/>
  <c r="L96" i="30"/>
  <c r="M94" i="30" s="1"/>
  <c r="I30" i="31" l="1"/>
  <c r="I37" i="31" s="1"/>
  <c r="I46" i="31" s="1"/>
  <c r="H19" i="10"/>
  <c r="H21" i="10" s="1"/>
  <c r="H26" i="10"/>
  <c r="H33" i="10" s="1"/>
  <c r="M64" i="30"/>
  <c r="L91" i="30"/>
  <c r="L92" i="30" s="1"/>
  <c r="L100" i="30" s="1"/>
  <c r="L52" i="31" s="1"/>
  <c r="L101" i="30"/>
  <c r="K59" i="31"/>
  <c r="I34" i="13"/>
  <c r="K45" i="30"/>
  <c r="K55" i="30"/>
  <c r="K36" i="13" s="1"/>
  <c r="M96" i="30"/>
  <c r="K38" i="13"/>
  <c r="L50" i="30"/>
  <c r="L77" i="30"/>
  <c r="L87" i="30"/>
  <c r="J27" i="31"/>
  <c r="J35" i="13"/>
  <c r="M80" i="30"/>
  <c r="L59" i="30"/>
  <c r="L60" i="30" s="1"/>
  <c r="L68" i="30" s="1"/>
  <c r="L69" i="30"/>
  <c r="L40" i="13" s="1"/>
  <c r="H35" i="10" l="1"/>
  <c r="J30" i="31"/>
  <c r="J37" i="31" s="1"/>
  <c r="J46" i="31" s="1"/>
  <c r="M91" i="30"/>
  <c r="M92" i="30" s="1"/>
  <c r="M100" i="30" s="1"/>
  <c r="M52" i="31" s="1"/>
  <c r="M101" i="30"/>
  <c r="I42" i="13"/>
  <c r="M82" i="30"/>
  <c r="L78" i="30"/>
  <c r="L86" i="30" s="1"/>
  <c r="L51" i="31" s="1"/>
  <c r="L45" i="30"/>
  <c r="L55" i="30"/>
  <c r="L36" i="13" s="1"/>
  <c r="I29" i="10"/>
  <c r="I17" i="10"/>
  <c r="N94" i="30"/>
  <c r="K46" i="30"/>
  <c r="K54" i="30" s="1"/>
  <c r="M48" i="30"/>
  <c r="M59" i="30"/>
  <c r="M60" i="30" s="1"/>
  <c r="M68" i="30" s="1"/>
  <c r="M69" i="30"/>
  <c r="M40" i="13" s="1"/>
  <c r="L28" i="31"/>
  <c r="L39" i="13"/>
  <c r="J34" i="13"/>
  <c r="N62" i="30"/>
  <c r="M28" i="31" l="1"/>
  <c r="M39" i="13"/>
  <c r="M38" i="13" s="1"/>
  <c r="K27" i="31"/>
  <c r="K35" i="13"/>
  <c r="N96" i="30"/>
  <c r="L38" i="13"/>
  <c r="M50" i="30"/>
  <c r="L46" i="30"/>
  <c r="L54" i="30" s="1"/>
  <c r="M77" i="30"/>
  <c r="M87" i="30"/>
  <c r="L59" i="31"/>
  <c r="N80" i="30"/>
  <c r="J29" i="10"/>
  <c r="J17" i="10"/>
  <c r="N64" i="30"/>
  <c r="O62" i="30" s="1"/>
  <c r="I19" i="10"/>
  <c r="I21" i="10" s="1"/>
  <c r="I26" i="10"/>
  <c r="I33" i="10" s="1"/>
  <c r="J42" i="13"/>
  <c r="I35" i="10" l="1"/>
  <c r="K30" i="31"/>
  <c r="K37" i="31" s="1"/>
  <c r="K46" i="31" s="1"/>
  <c r="O64" i="30"/>
  <c r="N82" i="30"/>
  <c r="M78" i="30"/>
  <c r="M86" i="30" s="1"/>
  <c r="M51" i="31" s="1"/>
  <c r="N91" i="30"/>
  <c r="N92" i="30" s="1"/>
  <c r="N100" i="30" s="1"/>
  <c r="N52" i="31" s="1"/>
  <c r="N101" i="30"/>
  <c r="L27" i="31"/>
  <c r="L35" i="13"/>
  <c r="M45" i="30"/>
  <c r="M55" i="30"/>
  <c r="M36" i="13" s="1"/>
  <c r="O94" i="30"/>
  <c r="N59" i="30"/>
  <c r="N60" i="30" s="1"/>
  <c r="N68" i="30" s="1"/>
  <c r="N69" i="30"/>
  <c r="N40" i="13" s="1"/>
  <c r="J19" i="10"/>
  <c r="J21" i="10" s="1"/>
  <c r="J26" i="10"/>
  <c r="J33" i="10" s="1"/>
  <c r="N48" i="30"/>
  <c r="K34" i="13"/>
  <c r="J35" i="10" l="1"/>
  <c r="L30" i="31"/>
  <c r="L37" i="31" s="1"/>
  <c r="L46" i="31" s="1"/>
  <c r="N50" i="30"/>
  <c r="K29" i="10"/>
  <c r="K17" i="10"/>
  <c r="N77" i="30"/>
  <c r="N87" i="30"/>
  <c r="L34" i="13"/>
  <c r="O80" i="30"/>
  <c r="O59" i="30"/>
  <c r="O60" i="30" s="1"/>
  <c r="O68" i="30" s="1"/>
  <c r="O69" i="30"/>
  <c r="O40" i="13" s="1"/>
  <c r="P62" i="30"/>
  <c r="M46" i="30"/>
  <c r="M54" i="30" s="1"/>
  <c r="K42" i="13"/>
  <c r="N28" i="31"/>
  <c r="N39" i="13"/>
  <c r="O96" i="30"/>
  <c r="P94" i="30" s="1"/>
  <c r="M59" i="31"/>
  <c r="P96" i="30" l="1"/>
  <c r="N78" i="30"/>
  <c r="N86" i="30" s="1"/>
  <c r="N51" i="31" s="1"/>
  <c r="N38" i="13"/>
  <c r="M27" i="31"/>
  <c r="M35" i="13"/>
  <c r="P64" i="30"/>
  <c r="Q62" i="30" s="1"/>
  <c r="O28" i="31"/>
  <c r="O39" i="13"/>
  <c r="O38" i="13" s="1"/>
  <c r="O82" i="30"/>
  <c r="N45" i="30"/>
  <c r="N55" i="30"/>
  <c r="N36" i="13" s="1"/>
  <c r="L29" i="10"/>
  <c r="L17" i="10"/>
  <c r="O48" i="30"/>
  <c r="O91" i="30"/>
  <c r="O92" i="30" s="1"/>
  <c r="O100" i="30" s="1"/>
  <c r="O52" i="31" s="1"/>
  <c r="O101" i="30"/>
  <c r="L42" i="13"/>
  <c r="K19" i="10" l="1"/>
  <c r="K21" i="10" s="1"/>
  <c r="K26" i="10"/>
  <c r="K33" i="10" s="1"/>
  <c r="M30" i="31"/>
  <c r="M37" i="31" s="1"/>
  <c r="M46" i="31" s="1"/>
  <c r="P59" i="30"/>
  <c r="P60" i="30" s="1"/>
  <c r="P68" i="30" s="1"/>
  <c r="P69" i="30"/>
  <c r="P40" i="13" s="1"/>
  <c r="O50" i="30"/>
  <c r="O77" i="30"/>
  <c r="O87" i="30"/>
  <c r="Q64" i="30"/>
  <c r="N46" i="30"/>
  <c r="N54" i="30" s="1"/>
  <c r="P80" i="30"/>
  <c r="M34" i="13"/>
  <c r="N59" i="31"/>
  <c r="P91" i="30"/>
  <c r="P92" i="30" s="1"/>
  <c r="P100" i="30" s="1"/>
  <c r="P52" i="31" s="1"/>
  <c r="P101" i="30"/>
  <c r="Q94" i="30"/>
  <c r="K35" i="10" l="1"/>
  <c r="L26" i="10"/>
  <c r="L33" i="10" s="1"/>
  <c r="L19" i="10"/>
  <c r="L21" i="10" s="1"/>
  <c r="O78" i="30"/>
  <c r="O86" i="30" s="1"/>
  <c r="O51" i="31" s="1"/>
  <c r="P28" i="31"/>
  <c r="P39" i="13"/>
  <c r="P38" i="13" s="1"/>
  <c r="Q59" i="30"/>
  <c r="Q60" i="30" s="1"/>
  <c r="Q68" i="30" s="1"/>
  <c r="Q69" i="30"/>
  <c r="Q40" i="13" s="1"/>
  <c r="O45" i="30"/>
  <c r="O55" i="30"/>
  <c r="O36" i="13" s="1"/>
  <c r="P82" i="30"/>
  <c r="R62" i="30"/>
  <c r="P48" i="30"/>
  <c r="N27" i="31"/>
  <c r="N35" i="13"/>
  <c r="Q96" i="30"/>
  <c r="M29" i="10"/>
  <c r="M17" i="10"/>
  <c r="M42" i="13"/>
  <c r="L35" i="10" l="1"/>
  <c r="N30" i="31"/>
  <c r="N37" i="31" s="1"/>
  <c r="N46" i="31" s="1"/>
  <c r="R64" i="30"/>
  <c r="P77" i="30"/>
  <c r="P87" i="30"/>
  <c r="O46" i="30"/>
  <c r="O54" i="30" s="1"/>
  <c r="M19" i="10"/>
  <c r="M21" i="10" s="1"/>
  <c r="M26" i="10"/>
  <c r="M33" i="10" s="1"/>
  <c r="Q80" i="30"/>
  <c r="Q91" i="30"/>
  <c r="Q92" i="30" s="1"/>
  <c r="Q100" i="30" s="1"/>
  <c r="Q52" i="31" s="1"/>
  <c r="Q101" i="30"/>
  <c r="R94" i="30"/>
  <c r="N34" i="13"/>
  <c r="Q28" i="31"/>
  <c r="Q39" i="13"/>
  <c r="Q38" i="13" s="1"/>
  <c r="O59" i="31"/>
  <c r="P50" i="30"/>
  <c r="Q48" i="30" s="1"/>
  <c r="M35" i="10" l="1"/>
  <c r="Q50" i="30"/>
  <c r="Q82" i="30"/>
  <c r="R80" i="30" s="1"/>
  <c r="R59" i="30"/>
  <c r="R60" i="30" s="1"/>
  <c r="R68" i="30" s="1"/>
  <c r="R69" i="30"/>
  <c r="R40" i="13" s="1"/>
  <c r="S62" i="30"/>
  <c r="N42" i="13"/>
  <c r="P78" i="30"/>
  <c r="P86" i="30" s="1"/>
  <c r="P51" i="31" s="1"/>
  <c r="N29" i="10"/>
  <c r="N17" i="10"/>
  <c r="P45" i="30"/>
  <c r="P55" i="30"/>
  <c r="P36" i="13" s="1"/>
  <c r="R96" i="30"/>
  <c r="S94" i="30" s="1"/>
  <c r="O27" i="31"/>
  <c r="O35" i="13"/>
  <c r="O30" i="31" l="1"/>
  <c r="O37" i="31" s="1"/>
  <c r="O46" i="31" s="1"/>
  <c r="R82" i="30"/>
  <c r="S80" i="30" s="1"/>
  <c r="P46" i="30"/>
  <c r="P54" i="30" s="1"/>
  <c r="P59" i="31"/>
  <c r="O34" i="13"/>
  <c r="R91" i="30"/>
  <c r="R92" i="30" s="1"/>
  <c r="R100" i="30" s="1"/>
  <c r="R52" i="31" s="1"/>
  <c r="R101" i="30"/>
  <c r="N19" i="10"/>
  <c r="N21" i="10" s="1"/>
  <c r="S64" i="30"/>
  <c r="T62" i="30" s="1"/>
  <c r="R28" i="31"/>
  <c r="R39" i="13"/>
  <c r="R38" i="13" s="1"/>
  <c r="Q45" i="30"/>
  <c r="Q55" i="30"/>
  <c r="Q36" i="13" s="1"/>
  <c r="S96" i="30"/>
  <c r="Q77" i="30"/>
  <c r="Q87" i="30"/>
  <c r="R48" i="30"/>
  <c r="N26" i="10" l="1"/>
  <c r="T64" i="30"/>
  <c r="R50" i="30"/>
  <c r="P27" i="31"/>
  <c r="P35" i="13"/>
  <c r="Q78" i="30"/>
  <c r="Q86" i="30" s="1"/>
  <c r="Q51" i="31" s="1"/>
  <c r="S91" i="30"/>
  <c r="S92" i="30" s="1"/>
  <c r="S100" i="30" s="1"/>
  <c r="S52" i="31" s="1"/>
  <c r="S101" i="30"/>
  <c r="T94" i="30"/>
  <c r="O29" i="10"/>
  <c r="O17" i="10"/>
  <c r="Q46" i="30"/>
  <c r="Q54" i="30" s="1"/>
  <c r="S59" i="30"/>
  <c r="S60" i="30" s="1"/>
  <c r="S68" i="30" s="1"/>
  <c r="S69" i="30"/>
  <c r="S40" i="13" s="1"/>
  <c r="O42" i="13"/>
  <c r="R77" i="30"/>
  <c r="R87" i="30"/>
  <c r="S82" i="30"/>
  <c r="N33" i="10" l="1"/>
  <c r="P30" i="31"/>
  <c r="P37" i="31" s="1"/>
  <c r="P46" i="31" s="1"/>
  <c r="T96" i="30"/>
  <c r="U94" i="30" s="1"/>
  <c r="S77" i="30"/>
  <c r="S87" i="30"/>
  <c r="R78" i="30"/>
  <c r="R86" i="30" s="1"/>
  <c r="R51" i="31" s="1"/>
  <c r="Q27" i="31"/>
  <c r="Q35" i="13"/>
  <c r="O19" i="10"/>
  <c r="O21" i="10" s="1"/>
  <c r="O26" i="10"/>
  <c r="O33" i="10" s="1"/>
  <c r="Q59" i="31"/>
  <c r="P34" i="13"/>
  <c r="R45" i="30"/>
  <c r="R55" i="30"/>
  <c r="R36" i="13" s="1"/>
  <c r="T59" i="30"/>
  <c r="T60" i="30" s="1"/>
  <c r="T68" i="30" s="1"/>
  <c r="T69" i="30"/>
  <c r="T40" i="13" s="1"/>
  <c r="T80" i="30"/>
  <c r="S28" i="31"/>
  <c r="S39" i="13"/>
  <c r="S38" i="13" s="1"/>
  <c r="S48" i="30"/>
  <c r="U62" i="30"/>
  <c r="N35" i="10" l="1"/>
  <c r="O35" i="10"/>
  <c r="Q30" i="31"/>
  <c r="Q37" i="31" s="1"/>
  <c r="Q46" i="31" s="1"/>
  <c r="Q34" i="13"/>
  <c r="P29" i="10"/>
  <c r="P17" i="10"/>
  <c r="T82" i="30"/>
  <c r="S78" i="30"/>
  <c r="S86" i="30" s="1"/>
  <c r="S51" i="31" s="1"/>
  <c r="T91" i="30"/>
  <c r="T92" i="30" s="1"/>
  <c r="T100" i="30" s="1"/>
  <c r="T52" i="31" s="1"/>
  <c r="T101" i="30"/>
  <c r="S50" i="30"/>
  <c r="T48" i="30" s="1"/>
  <c r="R46" i="30"/>
  <c r="R54" i="30" s="1"/>
  <c r="P42" i="13"/>
  <c r="R59" i="31"/>
  <c r="U96" i="30"/>
  <c r="V94" i="30" s="1"/>
  <c r="T28" i="31"/>
  <c r="T39" i="13"/>
  <c r="T38" i="13" s="1"/>
  <c r="U64" i="30"/>
  <c r="U59" i="30" l="1"/>
  <c r="U60" i="30" s="1"/>
  <c r="U68" i="30" s="1"/>
  <c r="U69" i="30"/>
  <c r="U40" i="13" s="1"/>
  <c r="R27" i="31"/>
  <c r="R35" i="13"/>
  <c r="S45" i="30"/>
  <c r="S55" i="30"/>
  <c r="S36" i="13" s="1"/>
  <c r="S59" i="31"/>
  <c r="T77" i="30"/>
  <c r="T87" i="30"/>
  <c r="Q42" i="13"/>
  <c r="U91" i="30"/>
  <c r="U92" i="30" s="1"/>
  <c r="U100" i="30" s="1"/>
  <c r="U52" i="31" s="1"/>
  <c r="U101" i="30"/>
  <c r="T50" i="30"/>
  <c r="U80" i="30"/>
  <c r="V96" i="30"/>
  <c r="V62" i="30"/>
  <c r="Q29" i="10"/>
  <c r="Q17" i="10"/>
  <c r="P19" i="10" l="1"/>
  <c r="P21" i="10" s="1"/>
  <c r="P26" i="10"/>
  <c r="P33" i="10" s="1"/>
  <c r="R30" i="31"/>
  <c r="R37" i="31" s="1"/>
  <c r="R46" i="31" s="1"/>
  <c r="V64" i="30"/>
  <c r="T45" i="30"/>
  <c r="T55" i="30"/>
  <c r="T36" i="13" s="1"/>
  <c r="T78" i="30"/>
  <c r="T86" i="30" s="1"/>
  <c r="T51" i="31" s="1"/>
  <c r="S46" i="30"/>
  <c r="Q19" i="10"/>
  <c r="Q21" i="10" s="1"/>
  <c r="Q26" i="10"/>
  <c r="Q33" i="10" s="1"/>
  <c r="U48" i="30"/>
  <c r="V91" i="30"/>
  <c r="V92" i="30" s="1"/>
  <c r="V100" i="30" s="1"/>
  <c r="V52" i="31" s="1"/>
  <c r="V101" i="30"/>
  <c r="U82" i="30"/>
  <c r="W94" i="30"/>
  <c r="R34" i="13"/>
  <c r="U28" i="31"/>
  <c r="U39" i="13"/>
  <c r="U38" i="13" s="1"/>
  <c r="Q35" i="10" l="1"/>
  <c r="P35" i="10"/>
  <c r="U50" i="30"/>
  <c r="R29" i="10"/>
  <c r="R17" i="10"/>
  <c r="T59" i="31"/>
  <c r="V59" i="30"/>
  <c r="V60" i="30" s="1"/>
  <c r="V68" i="30" s="1"/>
  <c r="V69" i="30"/>
  <c r="V40" i="13" s="1"/>
  <c r="U77" i="30"/>
  <c r="U87" i="30"/>
  <c r="T46" i="30"/>
  <c r="T54" i="30" s="1"/>
  <c r="W62" i="30"/>
  <c r="V80" i="30"/>
  <c r="S54" i="30"/>
  <c r="R42" i="13"/>
  <c r="S27" i="31" l="1"/>
  <c r="S35" i="13"/>
  <c r="V82" i="30"/>
  <c r="U78" i="30"/>
  <c r="U86" i="30" s="1"/>
  <c r="U51" i="31" s="1"/>
  <c r="V28" i="31"/>
  <c r="V39" i="13"/>
  <c r="V38" i="13" s="1"/>
  <c r="U45" i="30"/>
  <c r="U55" i="30"/>
  <c r="U36" i="13" s="1"/>
  <c r="T27" i="31"/>
  <c r="T35" i="13"/>
  <c r="V48" i="30"/>
  <c r="R19" i="10" l="1"/>
  <c r="R21" i="10" s="1"/>
  <c r="R26" i="10"/>
  <c r="R33" i="10" s="1"/>
  <c r="T30" i="31"/>
  <c r="T37" i="31" s="1"/>
  <c r="T46" i="31" s="1"/>
  <c r="S30" i="31"/>
  <c r="S37" i="31" s="1"/>
  <c r="S46" i="31" s="1"/>
  <c r="U46" i="30"/>
  <c r="U54" i="30" s="1"/>
  <c r="V77" i="30"/>
  <c r="V87" i="30"/>
  <c r="W80" i="30"/>
  <c r="S34" i="13"/>
  <c r="V50" i="30"/>
  <c r="T34" i="13"/>
  <c r="U59" i="31"/>
  <c r="R35" i="10" l="1"/>
  <c r="W48" i="30"/>
  <c r="V78" i="30"/>
  <c r="V86" i="30" s="1"/>
  <c r="V51" i="31" s="1"/>
  <c r="S29" i="10"/>
  <c r="S17" i="10"/>
  <c r="U27" i="31"/>
  <c r="U35" i="13"/>
  <c r="V45" i="30"/>
  <c r="V55" i="30"/>
  <c r="V36" i="13" s="1"/>
  <c r="S42" i="13"/>
  <c r="T42" i="13"/>
  <c r="U30" i="31" l="1"/>
  <c r="U37" i="31" s="1"/>
  <c r="U46" i="31" s="1"/>
  <c r="V46" i="30"/>
  <c r="V54" i="30" s="1"/>
  <c r="U34" i="13"/>
  <c r="S19" i="10"/>
  <c r="S21" i="10" s="1"/>
  <c r="S26" i="10"/>
  <c r="S33" i="10" s="1"/>
  <c r="V59" i="31"/>
  <c r="T29" i="10"/>
  <c r="T17" i="10"/>
  <c r="S35" i="10" l="1"/>
  <c r="T19" i="10"/>
  <c r="T21" i="10" s="1"/>
  <c r="T26" i="10"/>
  <c r="T33" i="10" s="1"/>
  <c r="V27" i="31"/>
  <c r="V35" i="13"/>
  <c r="U42" i="13"/>
  <c r="T35" i="10" l="1"/>
  <c r="V30" i="31"/>
  <c r="V37" i="31" s="1"/>
  <c r="V46" i="31" s="1"/>
  <c r="V34" i="13"/>
  <c r="U29" i="10"/>
  <c r="U17" i="10"/>
  <c r="V42" i="13" l="1"/>
  <c r="U19" i="10"/>
  <c r="U21" i="10" s="1"/>
  <c r="U26" i="10"/>
  <c r="U33" i="10" s="1"/>
  <c r="U35" i="10" l="1"/>
  <c r="V29" i="10" l="1"/>
  <c r="V17" i="10"/>
  <c r="V19" i="10" l="1"/>
  <c r="V21" i="10" s="1"/>
  <c r="V26" i="10"/>
  <c r="V33" i="10" s="1"/>
  <c r="V35" i="10" l="1"/>
  <c r="G13" i="38" l="1"/>
  <c r="G14" i="38" s="1"/>
  <c r="G21" i="38"/>
  <c r="I21" i="38"/>
  <c r="E21" i="38"/>
  <c r="F15" i="38" l="1"/>
  <c r="W34" i="2"/>
  <c r="W18" i="30" s="1"/>
  <c r="M240" i="38"/>
  <c r="N240" i="38" s="1"/>
  <c r="N241" i="38" s="1"/>
  <c r="N242" i="38" s="1"/>
  <c r="N243" i="38" s="1"/>
  <c r="N244" i="38" s="1"/>
  <c r="N245" i="38" s="1"/>
  <c r="N246" i="38" s="1"/>
  <c r="N247" i="38" s="1"/>
  <c r="N248" i="38" s="1"/>
  <c r="N249" i="38" s="1"/>
  <c r="N250" i="38" s="1"/>
  <c r="N251" i="38" s="1"/>
  <c r="N252" i="38" s="1"/>
  <c r="N253" i="38" s="1"/>
  <c r="N254" i="38" s="1"/>
  <c r="N255" i="38" s="1"/>
  <c r="N256" i="38" s="1"/>
  <c r="N257" i="38" s="1"/>
  <c r="N258" i="38" s="1"/>
  <c r="N259" i="38" s="1"/>
  <c r="N260" i="38" s="1"/>
  <c r="N261" i="38" s="1"/>
  <c r="J240" i="38"/>
  <c r="J241" i="38" s="1"/>
  <c r="J242" i="38" s="1"/>
  <c r="J243" i="38" s="1"/>
  <c r="J244" i="38" s="1"/>
  <c r="J245" i="38" s="1"/>
  <c r="J246" i="38" s="1"/>
  <c r="J247" i="38" s="1"/>
  <c r="J248" i="38" s="1"/>
  <c r="J249" i="38" s="1"/>
  <c r="J250" i="38" s="1"/>
  <c r="J251" i="38" s="1"/>
  <c r="J252" i="38" s="1"/>
  <c r="J253" i="38" s="1"/>
  <c r="J254" i="38" s="1"/>
  <c r="J255" i="38" s="1"/>
  <c r="J256" i="38" s="1"/>
  <c r="J257" i="38" s="1"/>
  <c r="J258" i="38" s="1"/>
  <c r="J259" i="38" s="1"/>
  <c r="J260" i="38" s="1"/>
  <c r="J261" i="38" s="1"/>
  <c r="J21" i="38" s="1"/>
  <c r="F8" i="38" l="1"/>
  <c r="F14" i="38"/>
  <c r="M21" i="38"/>
  <c r="N21" i="38"/>
  <c r="Y34" i="2"/>
  <c r="Y33" i="2" s="1"/>
  <c r="W33" i="2"/>
  <c r="W46" i="2" l="1"/>
  <c r="W11" i="13"/>
  <c r="Y46" i="2"/>
  <c r="F7" i="38"/>
  <c r="G7" i="38"/>
  <c r="W9" i="13" l="1"/>
  <c r="W10" i="31"/>
  <c r="Y11" i="13"/>
  <c r="W20" i="30"/>
  <c r="W16" i="13" s="1"/>
  <c r="W21" i="30"/>
  <c r="W17" i="13" s="1"/>
  <c r="W19" i="30"/>
  <c r="W15" i="13" s="1"/>
  <c r="Y16" i="13" l="1"/>
  <c r="W15" i="31"/>
  <c r="Y15" i="31" s="1"/>
  <c r="Y9" i="13"/>
  <c r="W14" i="31"/>
  <c r="Y15" i="13"/>
  <c r="W14" i="13"/>
  <c r="Y10" i="31"/>
  <c r="Y8" i="31" s="1"/>
  <c r="W8" i="31"/>
  <c r="Y17" i="13"/>
  <c r="W16" i="31"/>
  <c r="Y16" i="31" s="1"/>
  <c r="W19" i="13" l="1"/>
  <c r="W27" i="13" s="1"/>
  <c r="Y14" i="13"/>
  <c r="Y19" i="13" s="1"/>
  <c r="Y27" i="13" s="1"/>
  <c r="Y14" i="31"/>
  <c r="Y13" i="31" s="1"/>
  <c r="Y18" i="31" s="1"/>
  <c r="Y25" i="31" s="1"/>
  <c r="W13" i="31"/>
  <c r="W18" i="31" s="1"/>
  <c r="W25" i="31" s="1"/>
  <c r="W28" i="13" l="1"/>
  <c r="Y32" i="13"/>
  <c r="W49" i="31"/>
  <c r="Y49" i="31"/>
  <c r="W32" i="13" l="1"/>
  <c r="W42" i="30" s="1"/>
  <c r="W74" i="30"/>
  <c r="W85" i="30" l="1"/>
  <c r="W81" i="30"/>
  <c r="W99" i="30"/>
  <c r="W95" i="30"/>
  <c r="W82" i="30" l="1"/>
  <c r="W77" i="30" s="1"/>
  <c r="W53" i="30"/>
  <c r="W67" i="30"/>
  <c r="W63" i="30"/>
  <c r="W49" i="30"/>
  <c r="W96" i="30"/>
  <c r="W91" i="30" s="1"/>
  <c r="W92" i="30" s="1"/>
  <c r="W100" i="30" s="1"/>
  <c r="W52" i="31" s="1"/>
  <c r="W64" i="30" l="1"/>
  <c r="W59" i="30" s="1"/>
  <c r="W60" i="30" s="1"/>
  <c r="W68" i="30" s="1"/>
  <c r="W39" i="13" s="1"/>
  <c r="X80" i="30"/>
  <c r="X82" i="30" s="1"/>
  <c r="X87" i="30" s="1"/>
  <c r="X94" i="30"/>
  <c r="X96" i="30" s="1"/>
  <c r="X91" i="30" s="1"/>
  <c r="X92" i="30" s="1"/>
  <c r="X100" i="30" s="1"/>
  <c r="W50" i="30"/>
  <c r="W45" i="30" s="1"/>
  <c r="W46" i="30" s="1"/>
  <c r="W78" i="30"/>
  <c r="W86" i="30" s="1"/>
  <c r="W87" i="30"/>
  <c r="W101" i="30"/>
  <c r="X52" i="31" l="1"/>
  <c r="Y52" i="31" s="1"/>
  <c r="W51" i="31"/>
  <c r="W59" i="31" s="1"/>
  <c r="X77" i="30"/>
  <c r="X101" i="30"/>
  <c r="W55" i="30"/>
  <c r="W36" i="13" s="1"/>
  <c r="X48" i="30"/>
  <c r="X50" i="30" s="1"/>
  <c r="X55" i="30" s="1"/>
  <c r="X36" i="13" s="1"/>
  <c r="W69" i="30"/>
  <c r="W40" i="13" s="1"/>
  <c r="W38" i="13" s="1"/>
  <c r="W28" i="31"/>
  <c r="X62" i="30"/>
  <c r="X64" i="30" s="1"/>
  <c r="X69" i="30" s="1"/>
  <c r="X40" i="13" s="1"/>
  <c r="W54" i="30"/>
  <c r="X78" i="30" l="1"/>
  <c r="X86" i="30" s="1"/>
  <c r="X51" i="31" s="1"/>
  <c r="X59" i="31" s="1"/>
  <c r="X45" i="30"/>
  <c r="X46" i="30" s="1"/>
  <c r="X54" i="30" s="1"/>
  <c r="Y36" i="13"/>
  <c r="X59" i="30"/>
  <c r="X60" i="30" s="1"/>
  <c r="X68" i="30" s="1"/>
  <c r="X39" i="13" s="1"/>
  <c r="Y40" i="13"/>
  <c r="W35" i="13"/>
  <c r="W27" i="31"/>
  <c r="W30" i="31" l="1"/>
  <c r="W37" i="31" s="1"/>
  <c r="W46" i="31" s="1"/>
  <c r="X28" i="31"/>
  <c r="Y28" i="31" s="1"/>
  <c r="X27" i="31"/>
  <c r="Y27" i="31" s="1"/>
  <c r="X35" i="13"/>
  <c r="Y35" i="13" s="1"/>
  <c r="Y34" i="13" s="1"/>
  <c r="D61" i="31"/>
  <c r="Y51" i="31"/>
  <c r="Y59" i="31" s="1"/>
  <c r="W34" i="13"/>
  <c r="X38" i="13"/>
  <c r="Y39" i="13"/>
  <c r="Y38" i="13" s="1"/>
  <c r="Y30" i="31" l="1"/>
  <c r="Y37" i="31" s="1"/>
  <c r="Y46" i="31" s="1"/>
  <c r="X30" i="31"/>
  <c r="X37" i="31" s="1"/>
  <c r="X46" i="31" s="1"/>
  <c r="Y42" i="13"/>
  <c r="W17" i="10"/>
  <c r="W29" i="10"/>
  <c r="X34" i="13"/>
  <c r="W42" i="13"/>
  <c r="X29" i="10" l="1"/>
  <c r="D29" i="10" s="1"/>
  <c r="X17" i="10"/>
  <c r="X42" i="13"/>
  <c r="W19" i="10"/>
  <c r="W21" i="10" s="1"/>
  <c r="W26" i="10"/>
  <c r="W33" i="10" s="1"/>
  <c r="W35" i="10" l="1"/>
  <c r="D63" i="31"/>
  <c r="D17" i="10"/>
  <c r="X26" i="10"/>
  <c r="X33" i="10" s="1"/>
  <c r="X19" i="10"/>
  <c r="X21" i="10" s="1"/>
  <c r="X35" i="10" l="1"/>
  <c r="D19" i="10"/>
  <c r="D21" i="10" s="1"/>
  <c r="C15" i="10" s="1"/>
  <c r="D26" i="10"/>
  <c r="D33" i="10" s="1"/>
  <c r="C10" i="10" l="1"/>
  <c r="D35" i="10"/>
  <c r="C26" i="10"/>
  <c r="C13" i="10" l="1"/>
  <c r="C14" i="10"/>
  <c r="C8" i="10"/>
  <c r="C17" i="10"/>
  <c r="C19" i="10"/>
  <c r="C31" i="10"/>
  <c r="C24" i="10"/>
  <c r="C29" i="10"/>
  <c r="C12" i="10" l="1"/>
  <c r="C21" i="10" s="1"/>
  <c r="C23" i="10"/>
  <c r="C33" i="10" s="1"/>
</calcChain>
</file>

<file path=xl/sharedStrings.xml><?xml version="1.0" encoding="utf-8"?>
<sst xmlns="http://schemas.openxmlformats.org/spreadsheetml/2006/main" count="852" uniqueCount="283">
  <si>
    <t>ANO 1</t>
  </si>
  <si>
    <t>ANO 2</t>
  </si>
  <si>
    <t>TOTAL</t>
  </si>
  <si>
    <t>(-) Serviço da Dívida</t>
  </si>
  <si>
    <t xml:space="preserve"> . Amortização</t>
  </si>
  <si>
    <t>RECEITA OPERACIONAL BRUTA</t>
  </si>
  <si>
    <t>ANO 3</t>
  </si>
  <si>
    <t>ANO 4</t>
  </si>
  <si>
    <t>ANO 5</t>
  </si>
  <si>
    <t>(Detalhar por fonte de recurso)</t>
  </si>
  <si>
    <t>(+) Ingresso de Financiamentos</t>
  </si>
  <si>
    <t>PARTIC.%</t>
  </si>
  <si>
    <t>ANO 6</t>
  </si>
  <si>
    <t>ANO 7</t>
  </si>
  <si>
    <t>ANO 8</t>
  </si>
  <si>
    <t>ANO 9</t>
  </si>
  <si>
    <t>ANO 10</t>
  </si>
  <si>
    <t>ANO 11</t>
  </si>
  <si>
    <t>ANO 12</t>
  </si>
  <si>
    <t>ANO 13</t>
  </si>
  <si>
    <t>ANO 14</t>
  </si>
  <si>
    <t>ANO 15</t>
  </si>
  <si>
    <t>ANO 16</t>
  </si>
  <si>
    <t>ANO 17</t>
  </si>
  <si>
    <t>ANO 18</t>
  </si>
  <si>
    <t>ANO 19</t>
  </si>
  <si>
    <t>ANO 20</t>
  </si>
  <si>
    <t>DEDUÇÕES DA RECEITA BRUTA</t>
  </si>
  <si>
    <t>RECEITA OPERACIONAL LÍQUIDA</t>
  </si>
  <si>
    <t>RESULTADO ANTES DO IMPOSTO DE RENDA E CSLL</t>
  </si>
  <si>
    <t>IMPOSTO DE RENDA</t>
  </si>
  <si>
    <t>CSLL</t>
  </si>
  <si>
    <t>RESULTADO DO EXERCÍCIO</t>
  </si>
  <si>
    <t>FLUXO DE CAIXA OPERACIONAL</t>
  </si>
  <si>
    <t>FLUXO DE CAIXA DA EMPRESA</t>
  </si>
  <si>
    <t xml:space="preserve"> . Juros de financiamentos </t>
  </si>
  <si>
    <t>SEGUROS E GARANTIAS - FASE DE IMPLANTAÇÃO</t>
  </si>
  <si>
    <t>SEGUROS E GARANTIAS - FASE DE OPERAÇÃO</t>
  </si>
  <si>
    <t>Valores em R$ 1.000</t>
  </si>
  <si>
    <t>(detalhar por fonte e item financiado)</t>
  </si>
  <si>
    <t>TOTAL DOS INGRESSOS</t>
  </si>
  <si>
    <t>AMORTIZAÇÃO DO PRINCIPAL</t>
  </si>
  <si>
    <t>TOTAL DOS SERVIÇOS DA DÍVIDA</t>
  </si>
  <si>
    <t>1) DEBÊNTURES</t>
  </si>
  <si>
    <t>SERVIÇOS DA DÍVIDA DAS DEBÊNTURES</t>
  </si>
  <si>
    <t>2) EMPRÉSTIMOS E FINANCIAMENTOS</t>
  </si>
  <si>
    <t>INGRESSOS DE EMPRÉSTIMOS E FINANCIAMENTOS</t>
  </si>
  <si>
    <t>a) Durante a implantação</t>
  </si>
  <si>
    <t>b) Durante a fase de operação</t>
  </si>
  <si>
    <t xml:space="preserve"> </t>
  </si>
  <si>
    <t>DESPESAS OPERACIONAIS</t>
  </si>
  <si>
    <t>Custos Operacionais</t>
  </si>
  <si>
    <t>Custos Administrativos</t>
  </si>
  <si>
    <t>Outras Despesas</t>
  </si>
  <si>
    <t>(-) Investimentos</t>
  </si>
  <si>
    <t>QUADRO B - DEMONSTRATIVO DE FLUXO DE CAIXA</t>
  </si>
  <si>
    <t>CUSTOS OPERACIONAIS</t>
  </si>
  <si>
    <t>CUSTOS ADMINISTRATIVOS</t>
  </si>
  <si>
    <t>OUTRAS DESPESAS</t>
  </si>
  <si>
    <t>1. RECEITAS DECORRENTES DA TARIFA DE REMUNERAÇÃO</t>
  </si>
  <si>
    <t>Passageiros Transportados (1.000)</t>
  </si>
  <si>
    <t xml:space="preserve">TRIBUTOS INCIDENTES SOBRE AS RECEITAS </t>
  </si>
  <si>
    <t>RECEITAS DECORRENTES DA TARIFA DE REMUNERAÇÃO</t>
  </si>
  <si>
    <t>ENTRADAS DE CAIXA</t>
  </si>
  <si>
    <t>ENTRADA DE CAIXA LÍQUIDA</t>
  </si>
  <si>
    <t>RECEITAS EXTRAORDINÁRIAS</t>
  </si>
  <si>
    <t>Receitas Extraordinárias</t>
  </si>
  <si>
    <t>QUADRO A.2 - DEMONSTRATIVO DOS TRIBUTOS</t>
  </si>
  <si>
    <t>TAXA INTERNA DE RETORNO DE PROJETO (TIR %)</t>
  </si>
  <si>
    <t>TAXA INTERNA DE RETORNO DO ACIONISTA (TIR %)</t>
  </si>
  <si>
    <t xml:space="preserve">INSTITUIÇÃO FINANCEIRA: </t>
  </si>
  <si>
    <t>Valor financiado (R$):</t>
  </si>
  <si>
    <t>Taxa de juros real do financiamento (a.a.):</t>
  </si>
  <si>
    <t>Demais encargos (a.a.):</t>
  </si>
  <si>
    <t>Prazo do Financiamento (anos):</t>
  </si>
  <si>
    <t>Carência de juros (anos):</t>
  </si>
  <si>
    <t>Carência de Principal (anos):</t>
  </si>
  <si>
    <t>Modalidade de Financiamento:</t>
  </si>
  <si>
    <t>3) DETALHAMENTO DOS EMPRÉSTIMOS E FINANCIAMENTOS</t>
  </si>
  <si>
    <t>MATERIAL RODANTE</t>
  </si>
  <si>
    <t>TOTAL DE RECEITAS (1+2+3)</t>
  </si>
  <si>
    <t xml:space="preserve">SISTEMAS </t>
  </si>
  <si>
    <t>Tarifa de Remuneração (R$ )</t>
  </si>
  <si>
    <t>Dias Úteis Equivalentes no período (313 dias)</t>
  </si>
  <si>
    <t>MESES EM OPERAÇÃO</t>
  </si>
  <si>
    <t>PIS</t>
  </si>
  <si>
    <t>COFINS</t>
  </si>
  <si>
    <t>ISS</t>
  </si>
  <si>
    <t>Energia Elétrica</t>
  </si>
  <si>
    <t>Seguros e Garantias</t>
  </si>
  <si>
    <t>Tecnologia da Informação</t>
  </si>
  <si>
    <t>Conservação e manutenção predial</t>
  </si>
  <si>
    <t>VIDA UTIL
(ANOS)</t>
  </si>
  <si>
    <t>Resultado antes do IR/CS</t>
  </si>
  <si>
    <t>Imposto de Renda</t>
  </si>
  <si>
    <t>Compensação de Prejuízos Fiscais</t>
  </si>
  <si>
    <t>Base de Cálculo após compensações</t>
  </si>
  <si>
    <t>Adições</t>
  </si>
  <si>
    <t>Baixas</t>
  </si>
  <si>
    <t>IRPJ Diferido - Prejuízos Fiscais</t>
  </si>
  <si>
    <t>Apuração IRPJ</t>
  </si>
  <si>
    <t>CSLL Diferido - Prejuízos Fiscais</t>
  </si>
  <si>
    <t>Apuração CSLL</t>
  </si>
  <si>
    <t>Provisão CSLL</t>
  </si>
  <si>
    <t>Provisão IRPJ</t>
  </si>
  <si>
    <t>Provisão IRPJ após compensação (base caixa)</t>
  </si>
  <si>
    <t>Provisão CSLL após compensação (base caixa)</t>
  </si>
  <si>
    <t>IRPJ Diferido</t>
  </si>
  <si>
    <t>IMOBILIZADO E INTANGÍVEL</t>
  </si>
  <si>
    <t>VIDA ÚTIL</t>
  </si>
  <si>
    <t>Quadro Auxiliar Depreciação e Amortização</t>
  </si>
  <si>
    <t>Projeção da Inflação</t>
  </si>
  <si>
    <t>INVESTIMENTOS</t>
  </si>
  <si>
    <t>Check</t>
  </si>
  <si>
    <t>Total</t>
  </si>
  <si>
    <t>IMPOSTO DE RENDA - DESALAVANCADO</t>
  </si>
  <si>
    <t>CSLL - DESALAVANCADO</t>
  </si>
  <si>
    <t>APURAÇÃO DO IMPOSTO DE RENDA E CSLL - ALAVANCADO</t>
  </si>
  <si>
    <t>APURAÇÃO DO IMPOSTO DE RENDA E CSLL - DESALVANCADO</t>
  </si>
  <si>
    <t>RESULTADO ANTES DO RESULTADO FINANCEIRO</t>
  </si>
  <si>
    <t>Resultado antes do Resultado Financeiro</t>
  </si>
  <si>
    <t>Principal</t>
  </si>
  <si>
    <t>Juros</t>
  </si>
  <si>
    <t>TOTAL PROVISÃO DE JUROS</t>
  </si>
  <si>
    <t>OUTROS DESEMBOLSOS FINANCEIROS</t>
  </si>
  <si>
    <t>TOTAL PROVISÕES DE JUROS E OUTRAS DESPESAS FINANCEIRAS</t>
  </si>
  <si>
    <t>(-) Outros desembolsos financeiros</t>
  </si>
  <si>
    <t>JUROS E ENCARGOS DE FINANCIAMENTO E OUTRAS DESP. FINANCEIRAS</t>
  </si>
  <si>
    <t>FLUXO DE CAIXA DO PROJETO</t>
  </si>
  <si>
    <t>SOMA</t>
  </si>
  <si>
    <t>Contraprestação Anual de Referência</t>
  </si>
  <si>
    <t>Frequência de Pagamento / Nº de Parcelas</t>
  </si>
  <si>
    <t>Média Semestral de Referência</t>
  </si>
  <si>
    <t>Média Mensal de Referência</t>
  </si>
  <si>
    <t>ANO</t>
  </si>
  <si>
    <t>MÊS</t>
  </si>
  <si>
    <t>Serviços Preliminares</t>
  </si>
  <si>
    <t>Obras Civis</t>
  </si>
  <si>
    <t>Mão de Obra Operacional e Manutenção</t>
  </si>
  <si>
    <t>Manutenção Obra Civil e Via Permanente</t>
  </si>
  <si>
    <t>Auditoria + Verificador Independente</t>
  </si>
  <si>
    <t>Outros Custos com Oper. &amp; Manutenção (alugueis, etc.)</t>
  </si>
  <si>
    <t>Mão de Obra Administrativa</t>
  </si>
  <si>
    <t>Serviços de Terceiros (auditorias, consultorias &amp; assessorias)</t>
  </si>
  <si>
    <t>Publicidade e Promoções</t>
  </si>
  <si>
    <t>Despesas Gerais e Administrativas (viagens; despesas judiciais)</t>
  </si>
  <si>
    <t>Outras despesas administrativas</t>
  </si>
  <si>
    <t>FLUXO DE CAIXA ALAVANCADO</t>
  </si>
  <si>
    <t>Outros</t>
  </si>
  <si>
    <t>Outras Despesas 01</t>
  </si>
  <si>
    <t>Outras Despesas 02</t>
  </si>
  <si>
    <t>Outras Despesas 03</t>
  </si>
  <si>
    <t>Outras Despesas 04</t>
  </si>
  <si>
    <t>Outras Despesas 05</t>
  </si>
  <si>
    <t>QUADRO A.4 - DEMONSTRATIVO DE SEGUROS E GARANTIAS</t>
  </si>
  <si>
    <t>Valor das Receitas Extraordinárias</t>
  </si>
  <si>
    <t>Valor das Receitas com passageiros</t>
  </si>
  <si>
    <t>Desapropriação</t>
  </si>
  <si>
    <t>Projeto Social</t>
  </si>
  <si>
    <t>OBRAS CIVIS</t>
  </si>
  <si>
    <t>INVESTIMENTOS ADMINISTRATIVOS E RECORRENTES</t>
  </si>
  <si>
    <t>Outros investimentos</t>
  </si>
  <si>
    <t>OUTROS INVESTIMENTOS</t>
  </si>
  <si>
    <t>SERVIÇOS DA DÍVIDA DOS FINANCIAMENTOS</t>
  </si>
  <si>
    <t>INGRESSOS DE DEBÊNTURES</t>
  </si>
  <si>
    <t>Taxa de juros nominal do financiamento (a.a.):</t>
  </si>
  <si>
    <t>Spread (a.a.):</t>
  </si>
  <si>
    <t>PAGAMENTO JUROS DAS DEBÊNTURES</t>
  </si>
  <si>
    <t>PAGAMENTO JUROS SOBRE FINANCIAMENTOS</t>
  </si>
  <si>
    <t>PROVISÃO DE JUROS DAS DEBÊNTURES</t>
  </si>
  <si>
    <t>PROVISÃO JUROS SOBRE FINANCIAMENTOS</t>
  </si>
  <si>
    <t>OUTRAS DESPESAS FINANCEIRAS</t>
  </si>
  <si>
    <t>REEMBOLSO ESTUDOS DO PROJETO</t>
  </si>
  <si>
    <t>REEMBOLSO BM&amp;FBOVESPA</t>
  </si>
  <si>
    <t>Materiais e gastos com Sede (Internet; telefonia; informática, etc.)</t>
  </si>
  <si>
    <t>Projetos</t>
  </si>
  <si>
    <t>OPERAÇÃO</t>
  </si>
  <si>
    <t>QUADRO D - DEMONSTRATIVO DE USOS E FONTES</t>
  </si>
  <si>
    <t>TOTAL DE USOS</t>
  </si>
  <si>
    <t>TOTAL DE FONTES</t>
  </si>
  <si>
    <t>1. INVESTIMENTOS</t>
  </si>
  <si>
    <t>1. RECURSOS DE TERCEIROS</t>
  </si>
  <si>
    <t>Captação de dividas</t>
  </si>
  <si>
    <t>2. RECURSOS PRÓPRIOS</t>
  </si>
  <si>
    <t>(+/-) Capital de Giro</t>
  </si>
  <si>
    <t>4. NECESSIDADE DE CAIXA OPERACIONAL</t>
  </si>
  <si>
    <t>5. EXCEDENTE DE CAIXA</t>
  </si>
  <si>
    <t>VARIAÇÃO DE CAPITAL DE GIRO</t>
  </si>
  <si>
    <t>CONTAS DO ATIVO</t>
  </si>
  <si>
    <t>CONTAS DO PASSIVO</t>
  </si>
  <si>
    <t>CAPITAL DE GIRO</t>
  </si>
  <si>
    <t>QUADRO A.1-1 - DEMONSTRATIVO DE RECEITAS</t>
  </si>
  <si>
    <t>Trecho I</t>
  </si>
  <si>
    <t>Trecho II</t>
  </si>
  <si>
    <t>Trecho III</t>
  </si>
  <si>
    <t>Contraprestação de Operação</t>
  </si>
  <si>
    <t>De Investimento</t>
  </si>
  <si>
    <t>De Operação</t>
  </si>
  <si>
    <t>Contraprestação de Investimento</t>
  </si>
  <si>
    <t>Contraprestação de Operação Máxima (Base anual)</t>
  </si>
  <si>
    <t>Contraprestação de Operação (Base mensal)</t>
  </si>
  <si>
    <t>Desconto - Contraprestação de Operação</t>
  </si>
  <si>
    <t>2. CONTRAPRESTAÇÃO - BASE ANUAL</t>
  </si>
  <si>
    <t>3. RECEITAS EXTRAORDINÁRIAS</t>
  </si>
  <si>
    <t>QUADRO A.1.2 - FLUXO DE PAGAMENTO CONTRAPRESTAÇÃO DE INVESTIMENTO E DE OPERAÇÃO</t>
  </si>
  <si>
    <t>Valores em R$ (janeiro/17)</t>
  </si>
  <si>
    <t>CONTRAPRESTAÇÃO DE INVESTIMENTO</t>
  </si>
  <si>
    <t>CONTRAPRESTAÇÃO DE OPERAÇÃO</t>
  </si>
  <si>
    <t>INVESTIMENTO</t>
  </si>
  <si>
    <t>Valores em R$ 1.000 (janeiro de 2017)</t>
  </si>
  <si>
    <t>DEMANDA DIÁRIA (DUE¹) - Trecho II</t>
  </si>
  <si>
    <t>DEMANDA DIÁRIA (DUE¹) - Trecho I</t>
  </si>
  <si>
    <t>DEMANDA DIÁRIA (DUE¹) - Trecho III</t>
  </si>
  <si>
    <t>¹ DUE - Dias uteis equivalentes</t>
  </si>
  <si>
    <t>MENSAL</t>
  </si>
  <si>
    <t>Valor da Contraprestação Anual de referência</t>
  </si>
  <si>
    <t>ACUMULADO</t>
  </si>
  <si>
    <t>Valores em R$ 1.000 (janeiro/2017)</t>
  </si>
  <si>
    <t>QUADRO A.3 - DEMONSTRATIVO DOS CUSTOS/DESPESAS OPERACIONAIS</t>
  </si>
  <si>
    <t>Segurança e Limpeza (Paradas; veículos; sede e Pátio de Manut.)</t>
  </si>
  <si>
    <t>A.5.1 - DEMONSTRATIVO DAS DESPESAS PRÉ-OPERACIONAIS¹</t>
  </si>
  <si>
    <t>DESPESAS PRÉ-OPERACIONAIS</t>
  </si>
  <si>
    <t>DESPESAS PRÉ-OPERACIONAIS - FINANCEIRAS</t>
  </si>
  <si>
    <t>(-) Despesas pré-operacionais</t>
  </si>
  <si>
    <t>(-) Despesas pré-operacionais - Financeiras</t>
  </si>
  <si>
    <t>GRUPO IMOBILIZADO / INTANGÍVEL</t>
  </si>
  <si>
    <t xml:space="preserve">¹ As despesas preenchidas neste quadro serão locadas como ativo imobilizado/intangível. </t>
  </si>
  <si>
    <t>A.5.2 - DEMONSTRATIVO POR PRAZO DE DEPRECIAÇÃO OU AMORTIZAÇÃO</t>
  </si>
  <si>
    <t>RESUMO DEPRECIAÇÃO OU AMORTIZAÇÃO</t>
  </si>
  <si>
    <t>QUADRO A.11 - DEMONSTRATIVO DO CAPITAL GIRO</t>
  </si>
  <si>
    <t>2. DESPESAS PRÉ-OPERACIOAIS</t>
  </si>
  <si>
    <t>Receitas da Tarifa de Remuneração</t>
  </si>
  <si>
    <t>Receitas co contraprestação</t>
  </si>
  <si>
    <t>CUSTOS E DESPESAS OPERACIONAIS</t>
  </si>
  <si>
    <t>Depreciação ou Amortização</t>
  </si>
  <si>
    <t>MARGEM EBITDA</t>
  </si>
  <si>
    <t>3. SERVIÇO DA DÍVIDA</t>
  </si>
  <si>
    <t>3. GERAÇÃO DE CAIXA OPERACIONAL</t>
  </si>
  <si>
    <t>4. VARIAÇÃO ODE CAPITAL DE GIRO</t>
  </si>
  <si>
    <t xml:space="preserve">QUADRO A.9 - DEMONSTRATIVO DOS JUROS DAS DEBÊNTURES, </t>
  </si>
  <si>
    <t>EMPRÉSTIMOS E FINANCIAMENTOS</t>
  </si>
  <si>
    <t>EMPRÉSTIMOS E FINANCIAMENTOS E SERVIÇOS DA DÍVIDA</t>
  </si>
  <si>
    <t xml:space="preserve">QUADRO A.10 - DEMONSTRATIVO DAS DEBÊNTURES, </t>
  </si>
  <si>
    <t xml:space="preserve">QUADRO A.8 - DEMONSTRATIVO DO FATOR DE DEFLAÇÃO </t>
  </si>
  <si>
    <t>PARA DEPRECIAÇÃO E AMORTIZAÇÃO</t>
  </si>
  <si>
    <t>Valores em R$1.000 (janeiro/2017)</t>
  </si>
  <si>
    <t>FASE</t>
  </si>
  <si>
    <t>Liquidação, custódia e distribuição de arrecadação tarifária</t>
  </si>
  <si>
    <t>Taxa de Fiscalização do contrato</t>
  </si>
  <si>
    <t>Pré-oper</t>
  </si>
  <si>
    <t>Op. Plena</t>
  </si>
  <si>
    <t>detalhar</t>
  </si>
  <si>
    <t>DEPRECIAÇÃO OU AMORTIZAÇÃO</t>
  </si>
  <si>
    <t>Detalhar</t>
  </si>
  <si>
    <t>detalhar por emissão</t>
  </si>
  <si>
    <t>Detalhar contas do passivo</t>
  </si>
  <si>
    <t>detalhar contas do ativo</t>
  </si>
  <si>
    <t>Manutenção Mat. Rodante (sinaliz.; Telecom; Rede área e Sist. Bilhetagem)</t>
  </si>
  <si>
    <t xml:space="preserve">QUADRO A.6-1 - DEMONSTRATIVO DO CRONOGRAMA </t>
  </si>
  <si>
    <t>DE INVESTIMENTOS</t>
  </si>
  <si>
    <t xml:space="preserve">A.6.2 - DEMONSTRATIVO POR PRAZO DE DEPRECIAÇÃO </t>
  </si>
  <si>
    <t>OU AMORTIZAÇÃO</t>
  </si>
  <si>
    <t>Sist. de Amortização (SAC, PRICE, Customizada...)</t>
  </si>
  <si>
    <t xml:space="preserve">RESULTADO ANTES DO IMPOSTO DE RENDA E CSLL </t>
  </si>
  <si>
    <t>FLUXO - DESALAVANCADO</t>
  </si>
  <si>
    <t xml:space="preserve">QUADRO C.2 - DEMONSTRATIVO DE RESULTADOS </t>
  </si>
  <si>
    <t>(CONTÁBIL)</t>
  </si>
  <si>
    <t>QUADRO A.7 - DEMONSTRATIVO DA DEPRECIAÇÃO OU AMORTIZAÇÃO</t>
  </si>
  <si>
    <t>RECEITA PASSAGEIROS TRANSPORTADOS - Trecho I</t>
  </si>
  <si>
    <t>RECEITA PASSAGEIROS TRANSPORTADOS - Trecho II</t>
  </si>
  <si>
    <t>RECEITA PASSAGEIROS TRANSPORTADOS - Trecho III</t>
  </si>
  <si>
    <t>Trecho I e II</t>
  </si>
  <si>
    <t>Trecho 1: Calçada - Comércio</t>
  </si>
  <si>
    <t>Trecho 2: Calçada - Baixa do Fiscal</t>
  </si>
  <si>
    <t>Trecho 3: Baixa do Fiscal - São Luís de Paripe</t>
  </si>
  <si>
    <t>CONTRAPRESTAÇÃO DE INVESTIMENTO - BASE ANUAL DE REFERÊNCIA</t>
  </si>
  <si>
    <t>CONTRAPRESTAÇÃO DE OPERAÇÃO - BASE ANUAL DE REFERÊNCIA</t>
  </si>
  <si>
    <t>Proposta
Média Anual - Referencial</t>
  </si>
  <si>
    <t>Edital
Média Anual - Referencial</t>
  </si>
  <si>
    <t>CONTRAPRESTAÇÃO MÁXIMA - Edital</t>
  </si>
  <si>
    <t>CONTRAPRESTAÇÃO - PROPOSTA ECONÔMICA</t>
  </si>
  <si>
    <t>Edital
Contraprestação Operação</t>
  </si>
  <si>
    <t>Proposta
Contraprestação Operação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</si>
</sst>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7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(* #,##0_);_(* \(#,##0\);_(* &quot;-&quot;??_);_(@_)"/>
    <numFmt numFmtId="167" formatCode="&quot;ANO&quot;\ #"/>
    <numFmt numFmtId="168" formatCode="_(* #,##0_);[Red]_(* \(#,##0\);_(* &quot;-&quot;??_);_(@_)"/>
    <numFmt numFmtId="169" formatCode="_(* #,##0.0_);[Red]_(* \(#,##0.0\);_(* &quot;-&quot;??_);_(@_)"/>
    <numFmt numFmtId="170" formatCode="_-* #,##0.0_-;\-* #,##0.0_-;_-* &quot;-&quot;?_-;_-@_-"/>
    <numFmt numFmtId="171" formatCode="0.0%"/>
    <numFmt numFmtId="172" formatCode="_(* #,##0.00_);[Red]_(* \(#,##0.00\);_(* &quot;-&quot;??_);_(@_)"/>
    <numFmt numFmtId="173" formatCode="General\ &quot;anos&quot;"/>
    <numFmt numFmtId="174" formatCode="_-\ #,##0_-;\(\ #,##0\)_-;_-* &quot;-&quot;??_-;_-@_-"/>
    <numFmt numFmtId="175" formatCode="_([$€-2]* #,##0.00_);_([$€-2]* \(#,##0.00\);_([$€-2]* &quot;-&quot;??_)"/>
    <numFmt numFmtId="176" formatCode="&quot;Ano &quot;#"/>
    <numFmt numFmtId="177" formatCode="##&quot; anos&quot;"/>
    <numFmt numFmtId="178" formatCode="_-* #,##0_-;\-* #,##0_-;_-* &quot;-&quot;??_-;_-@_-"/>
    <numFmt numFmtId="179" formatCode="0.00000"/>
    <numFmt numFmtId="180" formatCode="_-\ #,##0.000_-;\(\ #,##0.000\)_-;_-* &quot;-&quot;??_-;_-@_-"/>
    <numFmt numFmtId="181" formatCode="#\ &quot;anos&quot;"/>
    <numFmt numFmtId="182" formatCode="[$-416]mmm\-yy;@"/>
    <numFmt numFmtId="183" formatCode="&quot;MÊS&quot;\ #"/>
    <numFmt numFmtId="184" formatCode="#,##0_ ;\-#,##0\ "/>
    <numFmt numFmtId="185" formatCode="0.000%"/>
    <numFmt numFmtId="186" formatCode="_-* #,##0.000_-;\-* #,##0.000_-;_-* &quot;-&quot;??_-;_-@_-"/>
    <numFmt numFmtId="187" formatCode="_(&quot;$&quot;* #,##0.00_);_(&quot;$&quot;* \(#,##0.00\);_(&quot;$&quot;* &quot;-&quot;??_);_(@_)"/>
    <numFmt numFmtId="188" formatCode="#,##0.0"/>
    <numFmt numFmtId="189" formatCode="_-* #,##0.00_-;\-* #,##0.00_-;_-* &quot;-&quot;?_-;_-@_-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i/>
      <sz val="10"/>
      <name val="Tahoma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sz val="10"/>
      <color rgb="FF18418C"/>
      <name val="Arial"/>
      <family val="2"/>
    </font>
    <font>
      <sz val="10"/>
      <color theme="1"/>
      <name val="Arial"/>
      <family val="2"/>
    </font>
    <font>
      <b/>
      <sz val="10"/>
      <color indexed="1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D9FB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5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</borders>
  <cellStyleXfs count="43">
    <xf numFmtId="0" fontId="0" fillId="0" borderId="0"/>
    <xf numFmtId="164" fontId="11" fillId="0" borderId="0" applyFon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175" fontId="13" fillId="4" borderId="17" applyNumberFormat="0" applyFont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5" fillId="0" borderId="0"/>
    <xf numFmtId="14" fontId="30" fillId="7" borderId="18" applyNumberFormat="0" applyFont="0" applyBorder="0" applyAlignment="0" applyProtection="0">
      <alignment horizontal="center" vertical="center"/>
    </xf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88" fontId="11" fillId="0" borderId="0" applyFill="0" applyBorder="0" applyAlignment="0" applyProtection="0"/>
  </cellStyleXfs>
  <cellXfs count="672">
    <xf numFmtId="0" fontId="0" fillId="0" borderId="0" xfId="0"/>
    <xf numFmtId="0" fontId="13" fillId="0" borderId="0" xfId="0" applyFont="1"/>
    <xf numFmtId="0" fontId="15" fillId="0" borderId="0" xfId="0" applyFont="1"/>
    <xf numFmtId="0" fontId="12" fillId="2" borderId="0" xfId="0" applyFont="1" applyFill="1"/>
    <xf numFmtId="0" fontId="13" fillId="2" borderId="0" xfId="0" applyFont="1" applyFill="1"/>
    <xf numFmtId="0" fontId="0" fillId="2" borderId="0" xfId="0" applyFill="1"/>
    <xf numFmtId="0" fontId="15" fillId="2" borderId="0" xfId="0" applyFont="1" applyFill="1"/>
    <xf numFmtId="0" fontId="13" fillId="2" borderId="2" xfId="0" applyFont="1" applyFill="1" applyBorder="1"/>
    <xf numFmtId="0" fontId="0" fillId="2" borderId="2" xfId="0" applyFill="1" applyBorder="1"/>
    <xf numFmtId="0" fontId="13" fillId="2" borderId="0" xfId="0" applyFont="1" applyFill="1" applyBorder="1"/>
    <xf numFmtId="0" fontId="0" fillId="2" borderId="0" xfId="0" applyFill="1" applyBorder="1"/>
    <xf numFmtId="0" fontId="15" fillId="2" borderId="7" xfId="0" applyFont="1" applyFill="1" applyBorder="1"/>
    <xf numFmtId="0" fontId="14" fillId="2" borderId="0" xfId="0" applyFont="1" applyFill="1" applyBorder="1"/>
    <xf numFmtId="0" fontId="0" fillId="2" borderId="8" xfId="0" applyFill="1" applyBorder="1"/>
    <xf numFmtId="0" fontId="14" fillId="0" borderId="0" xfId="0" applyFont="1"/>
    <xf numFmtId="0" fontId="0" fillId="0" borderId="13" xfId="0" applyBorder="1"/>
    <xf numFmtId="0" fontId="0" fillId="0" borderId="0" xfId="0" applyBorder="1"/>
    <xf numFmtId="0" fontId="13" fillId="0" borderId="0" xfId="0" applyFont="1" applyBorder="1"/>
    <xf numFmtId="0" fontId="15" fillId="2" borderId="0" xfId="0" applyFont="1" applyFill="1" applyBorder="1"/>
    <xf numFmtId="0" fontId="14" fillId="0" borderId="0" xfId="0" applyFont="1" applyBorder="1"/>
    <xf numFmtId="0" fontId="0" fillId="2" borderId="3" xfId="0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7" fillId="2" borderId="0" xfId="0" applyFont="1" applyFill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2" borderId="0" xfId="0" applyFill="1" applyAlignment="1">
      <alignment horizontal="center"/>
    </xf>
    <xf numFmtId="166" fontId="0" fillId="2" borderId="0" xfId="4" applyNumberFormat="1" applyFont="1" applyFill="1" applyAlignment="1">
      <alignment horizontal="center"/>
    </xf>
    <xf numFmtId="166" fontId="0" fillId="0" borderId="0" xfId="0" applyNumberFormat="1" applyAlignment="1">
      <alignment horizontal="center"/>
    </xf>
    <xf numFmtId="0" fontId="0" fillId="2" borderId="0" xfId="0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3" fillId="0" borderId="0" xfId="0" applyFont="1" applyFill="1"/>
    <xf numFmtId="0" fontId="13" fillId="0" borderId="0" xfId="0" applyFont="1" applyFill="1" applyAlignment="1">
      <alignment horizontal="right"/>
    </xf>
    <xf numFmtId="0" fontId="17" fillId="0" borderId="0" xfId="0" applyFont="1" applyFill="1"/>
    <xf numFmtId="0" fontId="14" fillId="2" borderId="0" xfId="0" applyFont="1" applyFill="1"/>
    <xf numFmtId="0" fontId="13" fillId="2" borderId="10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166" fontId="13" fillId="0" borderId="0" xfId="0" applyNumberFormat="1" applyFont="1" applyBorder="1" applyAlignment="1">
      <alignment horizontal="center"/>
    </xf>
    <xf numFmtId="0" fontId="0" fillId="0" borderId="4" xfId="0" applyBorder="1"/>
    <xf numFmtId="0" fontId="0" fillId="0" borderId="11" xfId="0" applyBorder="1" applyAlignment="1">
      <alignment horizontal="center"/>
    </xf>
    <xf numFmtId="0" fontId="14" fillId="0" borderId="8" xfId="0" applyFont="1" applyBorder="1"/>
    <xf numFmtId="0" fontId="14" fillId="0" borderId="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3" fontId="16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14" fillId="0" borderId="8" xfId="0" applyFont="1" applyBorder="1" applyAlignment="1">
      <alignment horizontal="center"/>
    </xf>
    <xf numFmtId="0" fontId="11" fillId="2" borderId="0" xfId="0" applyFont="1" applyFill="1" applyBorder="1"/>
    <xf numFmtId="0" fontId="0" fillId="0" borderId="6" xfId="0" applyBorder="1"/>
    <xf numFmtId="0" fontId="11" fillId="0" borderId="0" xfId="0" applyFont="1" applyBorder="1"/>
    <xf numFmtId="0" fontId="11" fillId="0" borderId="11" xfId="0" applyFont="1" applyBorder="1"/>
    <xf numFmtId="0" fontId="14" fillId="0" borderId="2" xfId="0" applyFont="1" applyBorder="1"/>
    <xf numFmtId="0" fontId="13" fillId="0" borderId="8" xfId="0" applyFont="1" applyBorder="1"/>
    <xf numFmtId="0" fontId="11" fillId="0" borderId="11" xfId="0" applyFont="1" applyBorder="1" applyAlignment="1"/>
    <xf numFmtId="0" fontId="11" fillId="0" borderId="12" xfId="0" applyFont="1" applyBorder="1" applyAlignment="1"/>
    <xf numFmtId="0" fontId="11" fillId="2" borderId="0" xfId="0" applyFont="1" applyFill="1"/>
    <xf numFmtId="0" fontId="11" fillId="2" borderId="6" xfId="0" applyFont="1" applyFill="1" applyBorder="1"/>
    <xf numFmtId="167" fontId="13" fillId="2" borderId="9" xfId="0" applyNumberFormat="1" applyFont="1" applyFill="1" applyBorder="1" applyAlignment="1">
      <alignment horizontal="center" vertical="center"/>
    </xf>
    <xf numFmtId="169" fontId="0" fillId="2" borderId="3" xfId="0" applyNumberFormat="1" applyFill="1" applyBorder="1" applyAlignment="1">
      <alignment horizontal="center"/>
    </xf>
    <xf numFmtId="0" fontId="13" fillId="2" borderId="7" xfId="0" applyFont="1" applyFill="1" applyBorder="1" applyAlignment="1">
      <alignment vertical="center"/>
    </xf>
    <xf numFmtId="0" fontId="13" fillId="2" borderId="8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left" vertical="center" indent="1"/>
    </xf>
    <xf numFmtId="169" fontId="0" fillId="2" borderId="0" xfId="4" applyNumberFormat="1" applyFont="1" applyFill="1" applyBorder="1" applyAlignment="1">
      <alignment horizontal="center"/>
    </xf>
    <xf numFmtId="171" fontId="20" fillId="0" borderId="0" xfId="3" applyNumberFormat="1" applyFont="1" applyBorder="1" applyAlignment="1">
      <alignment horizontal="right"/>
    </xf>
    <xf numFmtId="0" fontId="22" fillId="0" borderId="0" xfId="5" applyFont="1" applyAlignment="1">
      <alignment vertical="center"/>
    </xf>
    <xf numFmtId="0" fontId="11" fillId="0" borderId="0" xfId="5" applyFont="1"/>
    <xf numFmtId="0" fontId="23" fillId="0" borderId="0" xfId="5" applyFont="1" applyAlignment="1">
      <alignment horizontal="center"/>
    </xf>
    <xf numFmtId="0" fontId="11" fillId="0" borderId="0" xfId="5"/>
    <xf numFmtId="174" fontId="11" fillId="0" borderId="0" xfId="6" applyNumberFormat="1" applyFont="1" applyFill="1" applyBorder="1" applyAlignment="1">
      <alignment horizontal="center" vertical="center"/>
    </xf>
    <xf numFmtId="0" fontId="25" fillId="0" borderId="0" xfId="5" applyFont="1"/>
    <xf numFmtId="0" fontId="17" fillId="0" borderId="0" xfId="5" applyFont="1" applyAlignment="1">
      <alignment horizontal="left"/>
    </xf>
    <xf numFmtId="0" fontId="17" fillId="0" borderId="0" xfId="5" applyFont="1" applyAlignment="1">
      <alignment horizontal="right"/>
    </xf>
    <xf numFmtId="0" fontId="17" fillId="0" borderId="0" xfId="5" applyNumberFormat="1" applyFont="1" applyAlignment="1">
      <alignment horizontal="left"/>
    </xf>
    <xf numFmtId="0" fontId="17" fillId="0" borderId="0" xfId="5" applyNumberFormat="1" applyFont="1" applyAlignment="1">
      <alignment horizontal="right"/>
    </xf>
    <xf numFmtId="0" fontId="11" fillId="0" borderId="0" xfId="5" applyFont="1" applyFill="1" applyBorder="1" applyAlignment="1">
      <alignment horizontal="left" vertical="center" indent="1"/>
    </xf>
    <xf numFmtId="177" fontId="11" fillId="0" borderId="0" xfId="5" applyNumberFormat="1" applyFont="1" applyFill="1" applyBorder="1" applyAlignment="1">
      <alignment horizontal="center"/>
    </xf>
    <xf numFmtId="0" fontId="13" fillId="0" borderId="0" xfId="5" applyFont="1" applyFill="1" applyBorder="1" applyAlignment="1">
      <alignment vertical="center"/>
    </xf>
    <xf numFmtId="174" fontId="13" fillId="0" borderId="0" xfId="6" applyNumberFormat="1" applyFont="1" applyFill="1" applyBorder="1" applyAlignment="1">
      <alignment horizontal="center" vertical="center"/>
    </xf>
    <xf numFmtId="0" fontId="11" fillId="0" borderId="0" xfId="5" applyFont="1" applyFill="1" applyBorder="1"/>
    <xf numFmtId="178" fontId="11" fillId="0" borderId="0" xfId="6" applyNumberFormat="1" applyFont="1" applyFill="1" applyBorder="1" applyAlignment="1">
      <alignment horizontal="left" vertical="center"/>
    </xf>
    <xf numFmtId="10" fontId="11" fillId="0" borderId="0" xfId="3" applyNumberFormat="1" applyFont="1"/>
    <xf numFmtId="0" fontId="13" fillId="0" borderId="0" xfId="5" applyFont="1" applyAlignment="1">
      <alignment horizontal="right"/>
    </xf>
    <xf numFmtId="178" fontId="13" fillId="0" borderId="0" xfId="5" applyNumberFormat="1" applyFont="1" applyAlignment="1">
      <alignment horizontal="center"/>
    </xf>
    <xf numFmtId="0" fontId="27" fillId="0" borderId="0" xfId="5" applyFont="1"/>
    <xf numFmtId="174" fontId="13" fillId="0" borderId="0" xfId="5" applyNumberFormat="1" applyFont="1" applyAlignment="1">
      <alignment horizontal="center"/>
    </xf>
    <xf numFmtId="179" fontId="11" fillId="0" borderId="0" xfId="5" applyNumberFormat="1" applyFont="1" applyAlignment="1">
      <alignment horizontal="center"/>
    </xf>
    <xf numFmtId="174" fontId="26" fillId="0" borderId="0" xfId="5" applyNumberFormat="1" applyFont="1" applyAlignment="1">
      <alignment horizontal="center"/>
    </xf>
    <xf numFmtId="178" fontId="26" fillId="0" borderId="0" xfId="5" applyNumberFormat="1" applyFont="1" applyAlignment="1">
      <alignment horizontal="center"/>
    </xf>
    <xf numFmtId="0" fontId="13" fillId="0" borderId="0" xfId="5" applyFont="1" applyAlignment="1">
      <alignment horizontal="center"/>
    </xf>
    <xf numFmtId="0" fontId="13" fillId="0" borderId="0" xfId="5" applyFont="1"/>
    <xf numFmtId="0" fontId="13" fillId="0" borderId="0" xfId="5" applyFont="1" applyAlignment="1">
      <alignment horizontal="left" vertical="center" indent="2"/>
    </xf>
    <xf numFmtId="0" fontId="13" fillId="0" borderId="6" xfId="5" applyFont="1" applyBorder="1"/>
    <xf numFmtId="177" fontId="13" fillId="0" borderId="6" xfId="5" applyNumberFormat="1" applyFont="1" applyFill="1" applyBorder="1" applyAlignment="1">
      <alignment horizontal="center"/>
    </xf>
    <xf numFmtId="176" fontId="13" fillId="0" borderId="6" xfId="5" applyNumberFormat="1" applyFont="1" applyBorder="1" applyAlignment="1">
      <alignment horizontal="center"/>
    </xf>
    <xf numFmtId="0" fontId="11" fillId="0" borderId="2" xfId="5" applyFont="1" applyBorder="1"/>
    <xf numFmtId="174" fontId="11" fillId="0" borderId="0" xfId="5" applyNumberFormat="1" applyFont="1" applyAlignment="1">
      <alignment horizontal="center"/>
    </xf>
    <xf numFmtId="174" fontId="13" fillId="0" borderId="0" xfId="6" applyNumberFormat="1" applyFont="1" applyBorder="1" applyAlignment="1">
      <alignment horizontal="center"/>
    </xf>
    <xf numFmtId="0" fontId="11" fillId="0" borderId="0" xfId="5" applyFont="1" applyAlignment="1">
      <alignment horizontal="left"/>
    </xf>
    <xf numFmtId="178" fontId="13" fillId="0" borderId="6" xfId="6" applyNumberFormat="1" applyFont="1" applyFill="1" applyBorder="1" applyAlignment="1">
      <alignment horizontal="right" vertical="center"/>
    </xf>
    <xf numFmtId="178" fontId="13" fillId="0" borderId="0" xfId="6" applyNumberFormat="1" applyFont="1" applyFill="1" applyBorder="1" applyAlignment="1">
      <alignment horizontal="right" vertical="center"/>
    </xf>
    <xf numFmtId="176" fontId="13" fillId="0" borderId="0" xfId="5" applyNumberFormat="1" applyFont="1" applyBorder="1" applyAlignment="1">
      <alignment horizontal="center"/>
    </xf>
    <xf numFmtId="0" fontId="28" fillId="0" borderId="0" xfId="5" applyFont="1" applyAlignment="1">
      <alignment vertical="center"/>
    </xf>
    <xf numFmtId="0" fontId="13" fillId="0" borderId="0" xfId="5" applyFont="1" applyAlignment="1">
      <alignment vertical="center"/>
    </xf>
    <xf numFmtId="0" fontId="13" fillId="0" borderId="0" xfId="5" applyFont="1" applyAlignment="1">
      <alignment horizontal="left"/>
    </xf>
    <xf numFmtId="0" fontId="13" fillId="0" borderId="0" xfId="5" applyNumberFormat="1" applyFont="1" applyAlignment="1">
      <alignment horizontal="left"/>
    </xf>
    <xf numFmtId="0" fontId="13" fillId="0" borderId="0" xfId="5" applyNumberFormat="1" applyFont="1" applyAlignment="1">
      <alignment horizontal="right"/>
    </xf>
    <xf numFmtId="176" fontId="13" fillId="0" borderId="0" xfId="7" applyNumberFormat="1" applyFont="1" applyFill="1" applyBorder="1" applyAlignment="1" applyProtection="1">
      <alignment horizontal="center" vertical="center"/>
    </xf>
    <xf numFmtId="168" fontId="11" fillId="0" borderId="0" xfId="6" applyNumberFormat="1" applyFont="1" applyFill="1" applyBorder="1" applyAlignment="1">
      <alignment horizontal="center" vertical="center"/>
    </xf>
    <xf numFmtId="168" fontId="13" fillId="0" borderId="0" xfId="6" applyNumberFormat="1" applyFont="1" applyFill="1" applyBorder="1" applyAlignment="1">
      <alignment horizontal="center" vertical="center"/>
    </xf>
    <xf numFmtId="168" fontId="11" fillId="0" borderId="0" xfId="5" applyNumberFormat="1" applyFont="1" applyFill="1" applyBorder="1"/>
    <xf numFmtId="169" fontId="11" fillId="0" borderId="0" xfId="6" applyNumberFormat="1" applyFont="1" applyFill="1" applyBorder="1" applyAlignment="1">
      <alignment horizontal="left" vertical="center"/>
    </xf>
    <xf numFmtId="169" fontId="11" fillId="0" borderId="0" xfId="6" applyNumberFormat="1" applyFont="1" applyFill="1" applyBorder="1" applyAlignment="1">
      <alignment horizontal="center" vertical="center"/>
    </xf>
    <xf numFmtId="169" fontId="13" fillId="0" borderId="0" xfId="6" applyNumberFormat="1" applyFont="1" applyFill="1" applyBorder="1" applyAlignment="1">
      <alignment vertical="center"/>
    </xf>
    <xf numFmtId="167" fontId="13" fillId="2" borderId="0" xfId="0" applyNumberFormat="1" applyFont="1" applyFill="1" applyBorder="1" applyAlignment="1">
      <alignment horizontal="center" vertical="center"/>
    </xf>
    <xf numFmtId="171" fontId="13" fillId="3" borderId="0" xfId="3" applyNumberFormat="1" applyFont="1" applyFill="1" applyAlignment="1">
      <alignment vertical="center"/>
    </xf>
    <xf numFmtId="180" fontId="11" fillId="0" borderId="0" xfId="6" applyNumberFormat="1" applyFont="1" applyBorder="1" applyAlignment="1">
      <alignment horizontal="center"/>
    </xf>
    <xf numFmtId="180" fontId="11" fillId="0" borderId="0" xfId="5" applyNumberFormat="1" applyFont="1" applyAlignment="1">
      <alignment horizontal="center"/>
    </xf>
    <xf numFmtId="168" fontId="0" fillId="2" borderId="3" xfId="0" applyNumberFormat="1" applyFill="1" applyBorder="1" applyAlignment="1">
      <alignment horizontal="center"/>
    </xf>
    <xf numFmtId="168" fontId="0" fillId="2" borderId="3" xfId="4" applyNumberFormat="1" applyFont="1" applyFill="1" applyBorder="1" applyAlignment="1">
      <alignment horizontal="center"/>
    </xf>
    <xf numFmtId="168" fontId="13" fillId="2" borderId="3" xfId="0" applyNumberFormat="1" applyFont="1" applyFill="1" applyBorder="1" applyAlignment="1">
      <alignment horizontal="center"/>
    </xf>
    <xf numFmtId="168" fontId="0" fillId="0" borderId="3" xfId="0" applyNumberFormat="1" applyBorder="1" applyAlignment="1">
      <alignment horizontal="center"/>
    </xf>
    <xf numFmtId="168" fontId="0" fillId="0" borderId="16" xfId="0" applyNumberFormat="1" applyBorder="1" applyAlignment="1">
      <alignment horizontal="center"/>
    </xf>
    <xf numFmtId="168" fontId="13" fillId="2" borderId="9" xfId="0" applyNumberFormat="1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vertical="center"/>
    </xf>
    <xf numFmtId="0" fontId="11" fillId="0" borderId="9" xfId="0" applyFont="1" applyBorder="1" applyAlignment="1">
      <alignment vertical="center"/>
    </xf>
    <xf numFmtId="168" fontId="13" fillId="0" borderId="9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168" fontId="13" fillId="0" borderId="15" xfId="0" applyNumberFormat="1" applyFont="1" applyBorder="1" applyAlignment="1">
      <alignment horizontal="center" vertical="center"/>
    </xf>
    <xf numFmtId="171" fontId="13" fillId="0" borderId="9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vertical="center"/>
    </xf>
    <xf numFmtId="171" fontId="0" fillId="0" borderId="0" xfId="3" applyNumberFormat="1" applyFont="1" applyAlignment="1">
      <alignment horizontal="center"/>
    </xf>
    <xf numFmtId="10" fontId="0" fillId="0" borderId="0" xfId="3" applyNumberFormat="1" applyFont="1" applyAlignment="1">
      <alignment horizontal="center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168" fontId="0" fillId="0" borderId="0" xfId="0" applyNumberFormat="1" applyBorder="1" applyAlignment="1">
      <alignment horizontal="center"/>
    </xf>
    <xf numFmtId="168" fontId="0" fillId="0" borderId="11" xfId="0" applyNumberFormat="1" applyBorder="1" applyAlignment="1">
      <alignment horizontal="center"/>
    </xf>
    <xf numFmtId="168" fontId="13" fillId="0" borderId="3" xfId="0" applyNumberFormat="1" applyFont="1" applyBorder="1" applyAlignment="1">
      <alignment horizontal="center"/>
    </xf>
    <xf numFmtId="0" fontId="11" fillId="0" borderId="0" xfId="0" applyFont="1" applyFill="1" applyBorder="1"/>
    <xf numFmtId="168" fontId="14" fillId="2" borderId="0" xfId="0" applyNumberFormat="1" applyFont="1" applyFill="1" applyBorder="1"/>
    <xf numFmtId="9" fontId="14" fillId="2" borderId="0" xfId="3" applyFont="1" applyFill="1" applyBorder="1"/>
    <xf numFmtId="10" fontId="14" fillId="2" borderId="0" xfId="3" applyNumberFormat="1" applyFont="1" applyFill="1" applyBorder="1"/>
    <xf numFmtId="168" fontId="0" fillId="0" borderId="0" xfId="0" applyNumberFormat="1"/>
    <xf numFmtId="182" fontId="0" fillId="0" borderId="0" xfId="0" applyNumberFormat="1" applyAlignment="1">
      <alignment horizontal="center"/>
    </xf>
    <xf numFmtId="166" fontId="14" fillId="2" borderId="0" xfId="4" applyNumberFormat="1" applyFont="1" applyFill="1" applyBorder="1"/>
    <xf numFmtId="169" fontId="14" fillId="2" borderId="0" xfId="0" applyNumberFormat="1" applyFont="1" applyFill="1" applyBorder="1"/>
    <xf numFmtId="170" fontId="14" fillId="2" borderId="0" xfId="0" applyNumberFormat="1" applyFont="1" applyFill="1" applyBorder="1"/>
    <xf numFmtId="165" fontId="14" fillId="2" borderId="0" xfId="4" applyFont="1" applyFill="1" applyBorder="1"/>
    <xf numFmtId="43" fontId="13" fillId="2" borderId="0" xfId="0" applyNumberFormat="1" applyFont="1" applyFill="1" applyBorder="1"/>
    <xf numFmtId="168" fontId="0" fillId="2" borderId="0" xfId="0" applyNumberFormat="1" applyFill="1"/>
    <xf numFmtId="168" fontId="14" fillId="2" borderId="10" xfId="0" applyNumberFormat="1" applyFont="1" applyFill="1" applyBorder="1" applyAlignment="1">
      <alignment vertical="center"/>
    </xf>
    <xf numFmtId="0" fontId="13" fillId="0" borderId="0" xfId="0" applyFont="1" applyProtection="1"/>
    <xf numFmtId="0" fontId="0" fillId="0" borderId="0" xfId="0" applyProtection="1"/>
    <xf numFmtId="169" fontId="11" fillId="0" borderId="0" xfId="0" applyNumberFormat="1" applyFont="1" applyProtection="1"/>
    <xf numFmtId="166" fontId="0" fillId="0" borderId="0" xfId="0" applyNumberFormat="1" applyBorder="1" applyAlignment="1" applyProtection="1">
      <alignment horizontal="center"/>
    </xf>
    <xf numFmtId="0" fontId="14" fillId="0" borderId="0" xfId="0" applyFont="1" applyProtection="1"/>
    <xf numFmtId="0" fontId="17" fillId="0" borderId="0" xfId="2" applyFont="1" applyFill="1" applyBorder="1" applyProtection="1"/>
    <xf numFmtId="168" fontId="13" fillId="0" borderId="0" xfId="0" applyNumberFormat="1" applyFont="1" applyProtection="1"/>
    <xf numFmtId="0" fontId="17" fillId="0" borderId="0" xfId="2" applyFont="1" applyBorder="1" applyProtection="1"/>
    <xf numFmtId="0" fontId="15" fillId="2" borderId="7" xfId="0" applyFont="1" applyFill="1" applyBorder="1" applyProtection="1"/>
    <xf numFmtId="0" fontId="13" fillId="2" borderId="8" xfId="0" applyFont="1" applyFill="1" applyBorder="1" applyProtection="1"/>
    <xf numFmtId="0" fontId="0" fillId="2" borderId="8" xfId="0" applyFill="1" applyBorder="1" applyProtection="1"/>
    <xf numFmtId="0" fontId="0" fillId="2" borderId="10" xfId="0" applyFill="1" applyBorder="1" applyProtection="1"/>
    <xf numFmtId="167" fontId="13" fillId="2" borderId="9" xfId="0" applyNumberFormat="1" applyFont="1" applyFill="1" applyBorder="1" applyAlignment="1" applyProtection="1">
      <alignment horizontal="center" vertical="center"/>
    </xf>
    <xf numFmtId="0" fontId="13" fillId="2" borderId="9" xfId="0" applyFont="1" applyFill="1" applyBorder="1" applyAlignment="1" applyProtection="1">
      <alignment horizont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14" xfId="0" applyBorder="1" applyProtection="1"/>
    <xf numFmtId="0" fontId="0" fillId="0" borderId="2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13" fillId="0" borderId="4" xfId="0" applyFont="1" applyBorder="1" applyProtection="1"/>
    <xf numFmtId="0" fontId="13" fillId="0" borderId="0" xfId="0" applyFont="1" applyBorder="1" applyProtection="1"/>
    <xf numFmtId="0" fontId="13" fillId="0" borderId="11" xfId="0" applyFont="1" applyBorder="1" applyProtection="1"/>
    <xf numFmtId="169" fontId="13" fillId="0" borderId="0" xfId="0" applyNumberFormat="1" applyFont="1" applyBorder="1" applyAlignment="1" applyProtection="1">
      <alignment horizontal="center"/>
    </xf>
    <xf numFmtId="169" fontId="13" fillId="0" borderId="3" xfId="0" applyNumberFormat="1" applyFont="1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Protection="1"/>
    <xf numFmtId="0" fontId="0" fillId="0" borderId="11" xfId="0" applyBorder="1" applyProtection="1"/>
    <xf numFmtId="169" fontId="0" fillId="0" borderId="0" xfId="0" applyNumberFormat="1" applyBorder="1" applyAlignment="1" applyProtection="1">
      <alignment horizontal="center"/>
    </xf>
    <xf numFmtId="169" fontId="0" fillId="0" borderId="3" xfId="0" applyNumberFormat="1" applyBorder="1" applyAlignment="1" applyProtection="1">
      <alignment horizontal="center"/>
    </xf>
    <xf numFmtId="0" fontId="14" fillId="0" borderId="4" xfId="0" applyFont="1" applyBorder="1" applyProtection="1"/>
    <xf numFmtId="0" fontId="14" fillId="0" borderId="0" xfId="0" applyFont="1" applyBorder="1" applyProtection="1"/>
    <xf numFmtId="0" fontId="11" fillId="0" borderId="0" xfId="0" applyFont="1" applyBorder="1" applyProtection="1"/>
    <xf numFmtId="0" fontId="11" fillId="0" borderId="11" xfId="0" applyFont="1" applyBorder="1" applyProtection="1"/>
    <xf numFmtId="2" fontId="11" fillId="3" borderId="11" xfId="0" applyNumberFormat="1" applyFont="1" applyFill="1" applyBorder="1" applyAlignment="1" applyProtection="1">
      <alignment horizontal="center"/>
    </xf>
    <xf numFmtId="172" fontId="0" fillId="3" borderId="0" xfId="0" applyNumberFormat="1" applyFill="1" applyBorder="1" applyAlignment="1" applyProtection="1">
      <alignment horizontal="center"/>
    </xf>
    <xf numFmtId="172" fontId="0" fillId="3" borderId="3" xfId="0" applyNumberFormat="1" applyFill="1" applyBorder="1" applyAlignment="1" applyProtection="1">
      <alignment horizontal="center"/>
    </xf>
    <xf numFmtId="172" fontId="0" fillId="3" borderId="3" xfId="1" applyNumberFormat="1" applyFont="1" applyFill="1" applyBorder="1" applyAlignment="1" applyProtection="1">
      <alignment horizontal="center"/>
    </xf>
    <xf numFmtId="172" fontId="0" fillId="3" borderId="0" xfId="1" applyNumberFormat="1" applyFont="1" applyFill="1" applyBorder="1" applyAlignment="1" applyProtection="1">
      <alignment horizontal="center"/>
    </xf>
    <xf numFmtId="169" fontId="0" fillId="0" borderId="3" xfId="1" applyNumberFormat="1" applyFont="1" applyBorder="1" applyAlignment="1" applyProtection="1">
      <alignment horizontal="center"/>
    </xf>
    <xf numFmtId="169" fontId="0" fillId="0" borderId="0" xfId="1" applyNumberFormat="1" applyFont="1" applyBorder="1" applyAlignment="1" applyProtection="1">
      <alignment horizontal="center"/>
    </xf>
    <xf numFmtId="0" fontId="14" fillId="0" borderId="5" xfId="0" applyFont="1" applyBorder="1" applyProtection="1"/>
    <xf numFmtId="0" fontId="14" fillId="0" borderId="6" xfId="0" applyFont="1" applyBorder="1" applyProtection="1"/>
    <xf numFmtId="0" fontId="14" fillId="0" borderId="12" xfId="0" applyFont="1" applyBorder="1" applyProtection="1"/>
    <xf numFmtId="0" fontId="0" fillId="0" borderId="6" xfId="0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166" fontId="0" fillId="0" borderId="16" xfId="4" applyNumberFormat="1" applyFont="1" applyBorder="1" applyAlignment="1" applyProtection="1">
      <alignment horizontal="center"/>
    </xf>
    <xf numFmtId="166" fontId="0" fillId="0" borderId="6" xfId="4" applyNumberFormat="1" applyFont="1" applyBorder="1" applyAlignment="1" applyProtection="1">
      <alignment horizontal="center"/>
    </xf>
    <xf numFmtId="166" fontId="0" fillId="0" borderId="16" xfId="0" applyNumberFormat="1" applyBorder="1" applyAlignment="1" applyProtection="1">
      <alignment horizontal="center"/>
    </xf>
    <xf numFmtId="0" fontId="14" fillId="0" borderId="1" xfId="0" applyFont="1" applyBorder="1" applyProtection="1"/>
    <xf numFmtId="0" fontId="14" fillId="0" borderId="2" xfId="0" applyFont="1" applyBorder="1" applyProtection="1"/>
    <xf numFmtId="0" fontId="14" fillId="0" borderId="14" xfId="0" applyFont="1" applyBorder="1" applyProtection="1"/>
    <xf numFmtId="166" fontId="0" fillId="0" borderId="15" xfId="4" applyNumberFormat="1" applyFont="1" applyBorder="1" applyAlignment="1" applyProtection="1">
      <alignment horizontal="center"/>
    </xf>
    <xf numFmtId="166" fontId="0" fillId="0" borderId="2" xfId="4" applyNumberFormat="1" applyFont="1" applyBorder="1" applyAlignment="1" applyProtection="1">
      <alignment horizontal="center"/>
    </xf>
    <xf numFmtId="166" fontId="0" fillId="0" borderId="15" xfId="0" applyNumberFormat="1" applyBorder="1" applyAlignment="1" applyProtection="1">
      <alignment horizontal="center"/>
    </xf>
    <xf numFmtId="170" fontId="13" fillId="0" borderId="11" xfId="0" applyNumberFormat="1" applyFont="1" applyFill="1" applyBorder="1" applyProtection="1"/>
    <xf numFmtId="0" fontId="11" fillId="0" borderId="4" xfId="0" applyFont="1" applyBorder="1" applyProtection="1"/>
    <xf numFmtId="0" fontId="14" fillId="0" borderId="0" xfId="0" applyFont="1" applyBorder="1" applyAlignment="1" applyProtection="1">
      <alignment horizontal="left" indent="2"/>
    </xf>
    <xf numFmtId="170" fontId="11" fillId="0" borderId="11" xfId="0" applyNumberFormat="1" applyFont="1" applyFill="1" applyBorder="1" applyProtection="1"/>
    <xf numFmtId="169" fontId="0" fillId="3" borderId="3" xfId="0" applyNumberFormat="1" applyFill="1" applyBorder="1" applyAlignment="1" applyProtection="1">
      <alignment horizontal="center"/>
    </xf>
    <xf numFmtId="0" fontId="14" fillId="0" borderId="11" xfId="0" applyFont="1" applyBorder="1" applyProtection="1"/>
    <xf numFmtId="169" fontId="0" fillId="0" borderId="0" xfId="4" applyNumberFormat="1" applyFont="1" applyBorder="1" applyAlignment="1" applyProtection="1">
      <alignment horizontal="center"/>
    </xf>
    <xf numFmtId="169" fontId="0" fillId="0" borderId="6" xfId="0" applyNumberFormat="1" applyBorder="1" applyAlignment="1" applyProtection="1">
      <alignment horizontal="center"/>
    </xf>
    <xf numFmtId="169" fontId="0" fillId="0" borderId="16" xfId="0" applyNumberFormat="1" applyBorder="1" applyAlignment="1" applyProtection="1">
      <alignment horizontal="center"/>
    </xf>
    <xf numFmtId="169" fontId="0" fillId="0" borderId="16" xfId="4" applyNumberFormat="1" applyFont="1" applyBorder="1" applyAlignment="1" applyProtection="1">
      <alignment horizontal="center"/>
    </xf>
    <xf numFmtId="169" fontId="0" fillId="0" borderId="6" xfId="4" applyNumberFormat="1" applyFont="1" applyBorder="1" applyAlignment="1" applyProtection="1">
      <alignment horizontal="center"/>
    </xf>
    <xf numFmtId="169" fontId="11" fillId="0" borderId="3" xfId="0" applyNumberFormat="1" applyFont="1" applyBorder="1" applyAlignment="1" applyProtection="1">
      <alignment horizontal="center"/>
    </xf>
    <xf numFmtId="0" fontId="11" fillId="0" borderId="6" xfId="0" applyFont="1" applyBorder="1" applyProtection="1"/>
    <xf numFmtId="0" fontId="13" fillId="0" borderId="5" xfId="0" applyFont="1" applyBorder="1" applyAlignment="1" applyProtection="1">
      <alignment vertical="center"/>
    </xf>
    <xf numFmtId="0" fontId="13" fillId="0" borderId="6" xfId="0" applyFont="1" applyBorder="1" applyAlignment="1" applyProtection="1">
      <alignment vertical="center"/>
    </xf>
    <xf numFmtId="0" fontId="13" fillId="0" borderId="12" xfId="0" applyFont="1" applyBorder="1" applyAlignment="1" applyProtection="1">
      <alignment vertical="center"/>
    </xf>
    <xf numFmtId="170" fontId="13" fillId="0" borderId="9" xfId="0" applyNumberFormat="1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/>
    </xf>
    <xf numFmtId="1" fontId="0" fillId="0" borderId="0" xfId="0" applyNumberForma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3" fontId="0" fillId="0" borderId="0" xfId="0" applyNumberFormat="1" applyBorder="1" applyProtection="1"/>
    <xf numFmtId="166" fontId="0" fillId="0" borderId="0" xfId="4" applyNumberFormat="1" applyFont="1" applyBorder="1" applyAlignment="1" applyProtection="1">
      <alignment horizontal="center"/>
    </xf>
    <xf numFmtId="171" fontId="0" fillId="0" borderId="0" xfId="3" applyNumberFormat="1" applyFont="1" applyBorder="1" applyAlignment="1" applyProtection="1">
      <alignment horizontal="center"/>
    </xf>
    <xf numFmtId="169" fontId="0" fillId="5" borderId="3" xfId="0" applyNumberFormat="1" applyFill="1" applyBorder="1" applyAlignment="1" applyProtection="1">
      <alignment horizontal="center"/>
      <protection locked="0"/>
    </xf>
    <xf numFmtId="169" fontId="11" fillId="0" borderId="0" xfId="0" applyNumberFormat="1" applyFont="1" applyBorder="1" applyAlignment="1" applyProtection="1">
      <alignment horizontal="center"/>
    </xf>
    <xf numFmtId="0" fontId="11" fillId="5" borderId="0" xfId="0" applyFont="1" applyFill="1" applyBorder="1" applyProtection="1">
      <protection locked="0"/>
    </xf>
    <xf numFmtId="0" fontId="14" fillId="5" borderId="0" xfId="0" applyFont="1" applyFill="1" applyBorder="1" applyProtection="1">
      <protection locked="0"/>
    </xf>
    <xf numFmtId="0" fontId="14" fillId="5" borderId="11" xfId="0" applyFont="1" applyFill="1" applyBorder="1" applyProtection="1">
      <protection locked="0"/>
    </xf>
    <xf numFmtId="169" fontId="11" fillId="5" borderId="3" xfId="0" applyNumberFormat="1" applyFont="1" applyFill="1" applyBorder="1" applyAlignment="1" applyProtection="1">
      <alignment horizontal="center"/>
      <protection locked="0"/>
    </xf>
    <xf numFmtId="169" fontId="11" fillId="5" borderId="0" xfId="0" applyNumberFormat="1" applyFont="1" applyFill="1" applyBorder="1" applyAlignment="1" applyProtection="1">
      <alignment horizontal="center"/>
      <protection locked="0"/>
    </xf>
    <xf numFmtId="0" fontId="14" fillId="0" borderId="0" xfId="0" applyFont="1" applyFill="1" applyBorder="1"/>
    <xf numFmtId="0" fontId="13" fillId="0" borderId="0" xfId="0" applyFont="1" applyBorder="1" applyAlignment="1">
      <alignment horizontal="left"/>
    </xf>
    <xf numFmtId="0" fontId="0" fillId="5" borderId="0" xfId="0" applyFill="1" applyBorder="1" applyAlignment="1" applyProtection="1">
      <alignment horizontal="left"/>
      <protection locked="0"/>
    </xf>
    <xf numFmtId="172" fontId="0" fillId="5" borderId="3" xfId="0" applyNumberFormat="1" applyFill="1" applyBorder="1" applyAlignment="1" applyProtection="1">
      <alignment horizontal="center"/>
      <protection locked="0"/>
    </xf>
    <xf numFmtId="0" fontId="0" fillId="5" borderId="0" xfId="0" applyFill="1" applyBorder="1" applyProtection="1">
      <protection locked="0"/>
    </xf>
    <xf numFmtId="0" fontId="11" fillId="0" borderId="0" xfId="0" applyFont="1" applyProtection="1"/>
    <xf numFmtId="0" fontId="17" fillId="0" borderId="0" xfId="5" applyFont="1" applyFill="1" applyBorder="1" applyProtection="1"/>
    <xf numFmtId="0" fontId="17" fillId="0" borderId="0" xfId="5" applyFont="1" applyBorder="1" applyProtection="1"/>
    <xf numFmtId="0" fontId="13" fillId="0" borderId="0" xfId="0" applyFont="1" applyBorder="1" applyAlignment="1" applyProtection="1">
      <alignment horizontal="center" vertical="center"/>
    </xf>
    <xf numFmtId="168" fontId="0" fillId="0" borderId="0" xfId="0" applyNumberFormat="1" applyProtection="1"/>
    <xf numFmtId="0" fontId="13" fillId="0" borderId="0" xfId="0" applyFont="1" applyFill="1" applyBorder="1" applyProtection="1"/>
    <xf numFmtId="0" fontId="0" fillId="0" borderId="0" xfId="0" applyFill="1" applyBorder="1" applyProtection="1"/>
    <xf numFmtId="0" fontId="13" fillId="0" borderId="0" xfId="0" applyFont="1" applyBorder="1" applyAlignment="1" applyProtection="1">
      <alignment horizontal="center"/>
    </xf>
    <xf numFmtId="0" fontId="0" fillId="0" borderId="0" xfId="0" applyFill="1" applyBorder="1" applyAlignment="1" applyProtection="1">
      <alignment horizontal="left" indent="2"/>
    </xf>
    <xf numFmtId="9" fontId="11" fillId="0" borderId="0" xfId="3" applyNumberFormat="1" applyFont="1" applyFill="1" applyBorder="1" applyAlignment="1" applyProtection="1">
      <alignment horizontal="center"/>
    </xf>
    <xf numFmtId="170" fontId="0" fillId="0" borderId="0" xfId="0" applyNumberFormat="1" applyProtection="1"/>
    <xf numFmtId="170" fontId="0" fillId="0" borderId="0" xfId="0" applyNumberFormat="1" applyBorder="1" applyProtection="1"/>
    <xf numFmtId="0" fontId="13" fillId="0" borderId="0" xfId="0" applyFont="1" applyFill="1" applyBorder="1" applyAlignment="1" applyProtection="1">
      <alignment horizontal="left" indent="1"/>
    </xf>
    <xf numFmtId="0" fontId="0" fillId="0" borderId="0" xfId="0" applyFill="1" applyBorder="1" applyAlignment="1" applyProtection="1">
      <alignment horizontal="left" indent="3"/>
    </xf>
    <xf numFmtId="0" fontId="0" fillId="0" borderId="0" xfId="0" applyAlignment="1" applyProtection="1">
      <alignment horizontal="left" indent="2"/>
    </xf>
    <xf numFmtId="184" fontId="0" fillId="0" borderId="0" xfId="0" applyNumberFormat="1" applyBorder="1" applyAlignment="1" applyProtection="1">
      <alignment horizontal="center"/>
    </xf>
    <xf numFmtId="9" fontId="13" fillId="0" borderId="0" xfId="3" applyNumberFormat="1" applyFont="1" applyFill="1" applyBorder="1" applyAlignment="1" applyProtection="1">
      <alignment horizontal="center"/>
    </xf>
    <xf numFmtId="170" fontId="13" fillId="0" borderId="0" xfId="0" applyNumberFormat="1" applyFont="1" applyBorder="1" applyProtection="1"/>
    <xf numFmtId="0" fontId="0" fillId="0" borderId="14" xfId="0" applyBorder="1" applyAlignment="1" applyProtection="1">
      <alignment horizontal="center"/>
    </xf>
    <xf numFmtId="0" fontId="0" fillId="0" borderId="12" xfId="0" applyBorder="1" applyProtection="1"/>
    <xf numFmtId="168" fontId="13" fillId="0" borderId="3" xfId="0" applyNumberFormat="1" applyFont="1" applyBorder="1" applyAlignment="1" applyProtection="1">
      <alignment horizontal="center"/>
    </xf>
    <xf numFmtId="183" fontId="13" fillId="2" borderId="16" xfId="0" applyNumberFormat="1" applyFont="1" applyFill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183" fontId="13" fillId="2" borderId="9" xfId="0" applyNumberFormat="1" applyFont="1" applyFill="1" applyBorder="1" applyAlignment="1" applyProtection="1">
      <alignment horizontal="center" vertical="center"/>
    </xf>
    <xf numFmtId="172" fontId="0" fillId="0" borderId="0" xfId="1" applyNumberFormat="1" applyFont="1" applyBorder="1" applyAlignment="1" applyProtection="1">
      <alignment horizontal="center"/>
    </xf>
    <xf numFmtId="169" fontId="13" fillId="0" borderId="0" xfId="1" applyNumberFormat="1" applyFont="1" applyBorder="1" applyAlignment="1" applyProtection="1">
      <alignment horizontal="center"/>
    </xf>
    <xf numFmtId="169" fontId="13" fillId="0" borderId="0" xfId="4" applyNumberFormat="1" applyFont="1" applyBorder="1" applyAlignment="1" applyProtection="1">
      <alignment horizontal="center"/>
    </xf>
    <xf numFmtId="9" fontId="0" fillId="0" borderId="0" xfId="3" applyFont="1" applyBorder="1" applyProtection="1"/>
    <xf numFmtId="0" fontId="13" fillId="0" borderId="0" xfId="0" applyFont="1" applyBorder="1" applyAlignment="1" applyProtection="1">
      <alignment vertical="center"/>
    </xf>
    <xf numFmtId="170" fontId="13" fillId="0" borderId="0" xfId="0" applyNumberFormat="1" applyFont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172" fontId="13" fillId="0" borderId="3" xfId="0" applyNumberFormat="1" applyFont="1" applyBorder="1" applyAlignment="1" applyProtection="1">
      <alignment horizontal="center"/>
    </xf>
    <xf numFmtId="172" fontId="0" fillId="0" borderId="3" xfId="0" applyNumberFormat="1" applyBorder="1" applyAlignment="1" applyProtection="1">
      <alignment horizontal="center"/>
    </xf>
    <xf numFmtId="3" fontId="16" fillId="0" borderId="0" xfId="0" applyNumberFormat="1" applyFont="1" applyBorder="1" applyAlignment="1" applyProtection="1">
      <alignment horizontal="center"/>
    </xf>
    <xf numFmtId="3" fontId="16" fillId="0" borderId="3" xfId="0" applyNumberFormat="1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0" fontId="14" fillId="0" borderId="3" xfId="0" applyFont="1" applyBorder="1" applyAlignment="1" applyProtection="1">
      <alignment horizontal="center"/>
    </xf>
    <xf numFmtId="0" fontId="18" fillId="0" borderId="0" xfId="5" applyFont="1" applyAlignment="1">
      <alignment horizontal="center"/>
    </xf>
    <xf numFmtId="168" fontId="0" fillId="5" borderId="3" xfId="0" applyNumberFormat="1" applyFill="1" applyBorder="1" applyAlignment="1" applyProtection="1">
      <alignment horizontal="center"/>
      <protection locked="0"/>
    </xf>
    <xf numFmtId="168" fontId="0" fillId="5" borderId="0" xfId="0" applyNumberFormat="1" applyFill="1" applyBorder="1" applyAlignment="1" applyProtection="1">
      <alignment horizontal="center"/>
      <protection locked="0"/>
    </xf>
    <xf numFmtId="0" fontId="14" fillId="5" borderId="0" xfId="0" applyFont="1" applyFill="1" applyBorder="1" applyAlignment="1" applyProtection="1">
      <alignment horizontal="left"/>
      <protection locked="0"/>
    </xf>
    <xf numFmtId="0" fontId="13" fillId="0" borderId="11" xfId="0" applyFont="1" applyBorder="1" applyAlignment="1"/>
    <xf numFmtId="0" fontId="11" fillId="0" borderId="0" xfId="0" applyFont="1" applyBorder="1" applyAlignment="1">
      <alignment horizontal="left" indent="1"/>
    </xf>
    <xf numFmtId="0" fontId="11" fillId="0" borderId="6" xfId="0" applyFont="1" applyBorder="1" applyAlignment="1">
      <alignment horizontal="left" indent="1"/>
    </xf>
    <xf numFmtId="0" fontId="13" fillId="0" borderId="8" xfId="0" applyFont="1" applyBorder="1" applyAlignment="1">
      <alignment horizontal="left" vertical="center" indent="1"/>
    </xf>
    <xf numFmtId="0" fontId="16" fillId="5" borderId="9" xfId="0" applyFont="1" applyFill="1" applyBorder="1" applyAlignment="1" applyProtection="1">
      <alignment horizontal="center" vertical="center" wrapText="1"/>
      <protection locked="0"/>
    </xf>
    <xf numFmtId="0" fontId="16" fillId="5" borderId="3" xfId="0" applyFont="1" applyFill="1" applyBorder="1" applyAlignment="1" applyProtection="1">
      <alignment horizontal="center" vertical="center"/>
      <protection locked="0"/>
    </xf>
    <xf numFmtId="166" fontId="14" fillId="5" borderId="3" xfId="4" applyNumberFormat="1" applyFont="1" applyFill="1" applyBorder="1" applyAlignment="1" applyProtection="1">
      <alignment horizontal="center" vertical="center"/>
      <protection locked="0"/>
    </xf>
    <xf numFmtId="0" fontId="14" fillId="5" borderId="3" xfId="0" applyFont="1" applyFill="1" applyBorder="1" applyAlignment="1" applyProtection="1">
      <alignment horizontal="center" vertical="center"/>
      <protection locked="0"/>
    </xf>
    <xf numFmtId="166" fontId="14" fillId="5" borderId="3" xfId="0" applyNumberFormat="1" applyFont="1" applyFill="1" applyBorder="1" applyAlignment="1" applyProtection="1">
      <alignment horizontal="center" vertical="center"/>
      <protection locked="0"/>
    </xf>
    <xf numFmtId="166" fontId="14" fillId="5" borderId="16" xfId="0" applyNumberFormat="1" applyFont="1" applyFill="1" applyBorder="1" applyAlignment="1" applyProtection="1">
      <alignment horizontal="center" vertical="center"/>
      <protection locked="0"/>
    </xf>
    <xf numFmtId="0" fontId="14" fillId="5" borderId="0" xfId="0" applyFont="1" applyFill="1" applyBorder="1" applyAlignment="1" applyProtection="1">
      <alignment horizontal="left" indent="1"/>
      <protection locked="0"/>
    </xf>
    <xf numFmtId="168" fontId="14" fillId="5" borderId="3" xfId="0" applyNumberFormat="1" applyFont="1" applyFill="1" applyBorder="1" applyAlignment="1" applyProtection="1">
      <alignment horizontal="center"/>
      <protection locked="0"/>
    </xf>
    <xf numFmtId="0" fontId="14" fillId="0" borderId="0" xfId="0" applyFont="1" applyFill="1" applyBorder="1" applyAlignment="1" applyProtection="1">
      <alignment horizontal="center"/>
      <protection locked="0"/>
    </xf>
    <xf numFmtId="168" fontId="0" fillId="0" borderId="3" xfId="0" applyNumberFormat="1" applyFill="1" applyBorder="1" applyAlignment="1" applyProtection="1">
      <alignment horizontal="center"/>
      <protection locked="0"/>
    </xf>
    <xf numFmtId="168" fontId="0" fillId="0" borderId="0" xfId="0" applyNumberFormat="1" applyFill="1" applyBorder="1" applyAlignment="1" applyProtection="1">
      <alignment horizontal="center"/>
      <protection locked="0"/>
    </xf>
    <xf numFmtId="166" fontId="0" fillId="0" borderId="0" xfId="4" applyNumberFormat="1" applyFont="1" applyProtection="1"/>
    <xf numFmtId="0" fontId="14" fillId="0" borderId="0" xfId="0" applyFont="1" applyFill="1" applyBorder="1" applyProtection="1"/>
    <xf numFmtId="166" fontId="0" fillId="0" borderId="0" xfId="4" applyNumberFormat="1" applyFont="1" applyAlignment="1">
      <alignment horizontal="center"/>
    </xf>
    <xf numFmtId="166" fontId="13" fillId="0" borderId="0" xfId="0" applyNumberFormat="1" applyFont="1" applyAlignment="1">
      <alignment horizontal="center"/>
    </xf>
    <xf numFmtId="170" fontId="0" fillId="0" borderId="0" xfId="0" applyNumberFormat="1"/>
    <xf numFmtId="166" fontId="0" fillId="0" borderId="0" xfId="0" applyNumberFormat="1"/>
    <xf numFmtId="168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Fill="1" applyBorder="1" applyAlignment="1" applyProtection="1">
      <alignment horizontal="left" indent="1"/>
      <protection locked="0"/>
    </xf>
    <xf numFmtId="168" fontId="13" fillId="0" borderId="3" xfId="0" applyNumberFormat="1" applyFont="1" applyFill="1" applyBorder="1" applyAlignment="1" applyProtection="1">
      <alignment horizontal="center"/>
      <protection locked="0"/>
    </xf>
    <xf numFmtId="168" fontId="13" fillId="0" borderId="0" xfId="0" applyNumberFormat="1" applyFont="1" applyFill="1" applyBorder="1" applyAlignment="1" applyProtection="1">
      <alignment horizontal="center"/>
      <protection locked="0"/>
    </xf>
    <xf numFmtId="168" fontId="13" fillId="0" borderId="11" xfId="0" applyNumberFormat="1" applyFont="1" applyBorder="1" applyAlignment="1">
      <alignment horizontal="center"/>
    </xf>
    <xf numFmtId="168" fontId="13" fillId="0" borderId="4" xfId="0" applyNumberFormat="1" applyFont="1" applyFill="1" applyBorder="1" applyAlignment="1" applyProtection="1">
      <alignment horizontal="center"/>
      <protection locked="0"/>
    </xf>
    <xf numFmtId="0" fontId="11" fillId="5" borderId="0" xfId="0" applyFont="1" applyFill="1" applyBorder="1" applyAlignment="1" applyProtection="1">
      <alignment horizontal="left" indent="1"/>
      <protection locked="0"/>
    </xf>
    <xf numFmtId="10" fontId="13" fillId="0" borderId="0" xfId="3" applyNumberFormat="1" applyFont="1" applyAlignment="1">
      <alignment horizontal="center" vertical="center"/>
    </xf>
    <xf numFmtId="168" fontId="14" fillId="2" borderId="0" xfId="0" applyNumberFormat="1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173" fontId="11" fillId="0" borderId="0" xfId="0" applyNumberFormat="1" applyFont="1" applyFill="1" applyBorder="1" applyAlignment="1" applyProtection="1">
      <alignment horizontal="left" indent="1"/>
    </xf>
    <xf numFmtId="173" fontId="11" fillId="2" borderId="0" xfId="0" applyNumberFormat="1" applyFont="1" applyFill="1" applyBorder="1" applyProtection="1"/>
    <xf numFmtId="173" fontId="13" fillId="0" borderId="11" xfId="0" applyNumberFormat="1" applyFont="1" applyFill="1" applyBorder="1" applyAlignment="1" applyProtection="1">
      <alignment horizontal="left" indent="1"/>
    </xf>
    <xf numFmtId="173" fontId="13" fillId="0" borderId="0" xfId="0" applyNumberFormat="1" applyFont="1" applyFill="1" applyBorder="1" applyAlignment="1" applyProtection="1">
      <alignment horizontal="left" indent="1"/>
    </xf>
    <xf numFmtId="10" fontId="14" fillId="2" borderId="10" xfId="3" applyNumberFormat="1" applyFont="1" applyFill="1" applyBorder="1" applyAlignment="1">
      <alignment vertical="center"/>
    </xf>
    <xf numFmtId="168" fontId="0" fillId="0" borderId="3" xfId="0" applyNumberFormat="1" applyFill="1" applyBorder="1" applyAlignment="1" applyProtection="1">
      <alignment horizontal="center"/>
    </xf>
    <xf numFmtId="168" fontId="0" fillId="0" borderId="0" xfId="0" applyNumberFormat="1" applyBorder="1" applyAlignment="1" applyProtection="1">
      <alignment horizontal="center"/>
    </xf>
    <xf numFmtId="168" fontId="0" fillId="0" borderId="3" xfId="0" applyNumberFormat="1" applyBorder="1" applyAlignment="1" applyProtection="1">
      <alignment horizontal="center"/>
    </xf>
    <xf numFmtId="168" fontId="13" fillId="0" borderId="3" xfId="0" applyNumberFormat="1" applyFont="1" applyFill="1" applyBorder="1" applyAlignment="1" applyProtection="1">
      <alignment horizontal="center"/>
    </xf>
    <xf numFmtId="0" fontId="13" fillId="2" borderId="0" xfId="0" applyFont="1" applyFill="1" applyBorder="1" applyAlignment="1">
      <alignment horizontal="center" vertical="center"/>
    </xf>
    <xf numFmtId="168" fontId="13" fillId="0" borderId="0" xfId="0" applyNumberFormat="1" applyFont="1" applyFill="1" applyBorder="1" applyAlignment="1" applyProtection="1">
      <alignment horizontal="center"/>
    </xf>
    <xf numFmtId="168" fontId="13" fillId="0" borderId="0" xfId="0" applyNumberFormat="1" applyFont="1" applyBorder="1" applyAlignment="1" applyProtection="1">
      <alignment horizontal="center"/>
    </xf>
    <xf numFmtId="168" fontId="13" fillId="0" borderId="0" xfId="0" applyNumberFormat="1" applyFont="1" applyBorder="1" applyAlignment="1" applyProtection="1">
      <alignment horizontal="center" vertical="center"/>
    </xf>
    <xf numFmtId="172" fontId="13" fillId="6" borderId="3" xfId="0" applyNumberFormat="1" applyFont="1" applyFill="1" applyBorder="1" applyAlignment="1" applyProtection="1">
      <alignment horizontal="center"/>
    </xf>
    <xf numFmtId="172" fontId="0" fillId="0" borderId="3" xfId="0" applyNumberFormat="1" applyFill="1" applyBorder="1" applyAlignment="1" applyProtection="1">
      <alignment horizontal="center"/>
    </xf>
    <xf numFmtId="172" fontId="0" fillId="0" borderId="0" xfId="0" applyNumberFormat="1" applyFill="1" applyBorder="1" applyAlignment="1" applyProtection="1">
      <alignment horizontal="center"/>
    </xf>
    <xf numFmtId="189" fontId="13" fillId="0" borderId="0" xfId="0" applyNumberFormat="1" applyFont="1" applyFill="1" applyBorder="1" applyProtection="1"/>
    <xf numFmtId="189" fontId="0" fillId="0" borderId="0" xfId="0" applyNumberFormat="1" applyFill="1" applyBorder="1" applyProtection="1"/>
    <xf numFmtId="189" fontId="0" fillId="0" borderId="0" xfId="0" applyNumberFormat="1" applyProtection="1"/>
    <xf numFmtId="189" fontId="11" fillId="0" borderId="0" xfId="0" applyNumberFormat="1" applyFont="1" applyBorder="1" applyAlignment="1" applyProtection="1">
      <alignment horizontal="center"/>
    </xf>
    <xf numFmtId="189" fontId="0" fillId="0" borderId="0" xfId="0" applyNumberFormat="1" applyFill="1" applyBorder="1" applyAlignment="1" applyProtection="1">
      <alignment horizontal="center"/>
    </xf>
    <xf numFmtId="189" fontId="0" fillId="0" borderId="0" xfId="0" applyNumberFormat="1" applyBorder="1" applyProtection="1"/>
    <xf numFmtId="0" fontId="23" fillId="0" borderId="0" xfId="0" applyFont="1" applyProtection="1"/>
    <xf numFmtId="0" fontId="24" fillId="0" borderId="0" xfId="0" applyFont="1" applyProtection="1"/>
    <xf numFmtId="0" fontId="13" fillId="0" borderId="0" xfId="2" applyFont="1" applyBorder="1" applyProtection="1"/>
    <xf numFmtId="9" fontId="0" fillId="0" borderId="0" xfId="0" applyNumberFormat="1" applyProtection="1"/>
    <xf numFmtId="0" fontId="14" fillId="0" borderId="0" xfId="2" applyFont="1" applyProtection="1"/>
    <xf numFmtId="0" fontId="0" fillId="0" borderId="7" xfId="0" applyBorder="1" applyProtection="1"/>
    <xf numFmtId="0" fontId="0" fillId="0" borderId="8" xfId="0" applyBorder="1" applyProtection="1"/>
    <xf numFmtId="0" fontId="0" fillId="0" borderId="10" xfId="0" applyBorder="1" applyProtection="1"/>
    <xf numFmtId="172" fontId="0" fillId="0" borderId="15" xfId="0" applyNumberFormat="1" applyBorder="1" applyProtection="1"/>
    <xf numFmtId="172" fontId="0" fillId="0" borderId="3" xfId="0" applyNumberFormat="1" applyBorder="1" applyProtection="1"/>
    <xf numFmtId="0" fontId="0" fillId="0" borderId="0" xfId="0" applyBorder="1" applyAlignment="1" applyProtection="1">
      <alignment horizontal="left" indent="1"/>
    </xf>
    <xf numFmtId="10" fontId="0" fillId="3" borderId="11" xfId="3" applyNumberFormat="1" applyFont="1" applyFill="1" applyBorder="1" applyAlignment="1" applyProtection="1">
      <alignment horizontal="center"/>
    </xf>
    <xf numFmtId="0" fontId="0" fillId="0" borderId="5" xfId="0" applyBorder="1" applyProtection="1"/>
    <xf numFmtId="0" fontId="0" fillId="0" borderId="6" xfId="0" applyBorder="1" applyProtection="1"/>
    <xf numFmtId="0" fontId="0" fillId="0" borderId="0" xfId="0" applyBorder="1" applyAlignment="1" applyProtection="1">
      <alignment horizontal="left" indent="2"/>
    </xf>
    <xf numFmtId="10" fontId="13" fillId="0" borderId="11" xfId="0" applyNumberFormat="1" applyFont="1" applyBorder="1" applyAlignment="1" applyProtection="1">
      <alignment horizontal="center"/>
    </xf>
    <xf numFmtId="43" fontId="0" fillId="0" borderId="0" xfId="0" applyNumberFormat="1" applyProtection="1"/>
    <xf numFmtId="169" fontId="17" fillId="0" borderId="0" xfId="5" applyNumberFormat="1" applyFont="1" applyBorder="1" applyProtection="1"/>
    <xf numFmtId="0" fontId="13" fillId="2" borderId="9" xfId="0" applyFont="1" applyFill="1" applyBorder="1" applyAlignment="1" applyProtection="1">
      <alignment horizontal="center" vertical="center"/>
    </xf>
    <xf numFmtId="0" fontId="13" fillId="2" borderId="10" xfId="0" applyFont="1" applyFill="1" applyBorder="1" applyAlignment="1" applyProtection="1">
      <alignment horizontal="center" vertical="center"/>
    </xf>
    <xf numFmtId="0" fontId="13" fillId="2" borderId="8" xfId="0" applyFont="1" applyFill="1" applyBorder="1" applyAlignment="1" applyProtection="1">
      <alignment horizontal="center" vertical="center"/>
    </xf>
    <xf numFmtId="43" fontId="13" fillId="0" borderId="0" xfId="0" applyNumberFormat="1" applyFont="1" applyProtection="1"/>
    <xf numFmtId="0" fontId="13" fillId="0" borderId="0" xfId="0" applyFont="1" applyFill="1" applyProtection="1"/>
    <xf numFmtId="0" fontId="11" fillId="0" borderId="0" xfId="0" applyFont="1" applyFill="1" applyBorder="1" applyProtection="1"/>
    <xf numFmtId="0" fontId="13" fillId="0" borderId="6" xfId="0" applyFont="1" applyBorder="1" applyProtection="1"/>
    <xf numFmtId="0" fontId="11" fillId="2" borderId="0" xfId="0" applyFont="1" applyFill="1" applyProtection="1"/>
    <xf numFmtId="0" fontId="13" fillId="2" borderId="0" xfId="0" applyFont="1" applyFill="1" applyProtection="1"/>
    <xf numFmtId="0" fontId="17" fillId="2" borderId="0" xfId="0" applyFont="1" applyFill="1" applyProtection="1"/>
    <xf numFmtId="0" fontId="0" fillId="2" borderId="0" xfId="0" applyFill="1" applyProtection="1"/>
    <xf numFmtId="0" fontId="13" fillId="2" borderId="7" xfId="0" applyFont="1" applyFill="1" applyBorder="1" applyProtection="1"/>
    <xf numFmtId="0" fontId="13" fillId="2" borderId="4" xfId="0" applyFont="1" applyFill="1" applyBorder="1" applyProtection="1"/>
    <xf numFmtId="181" fontId="11" fillId="3" borderId="3" xfId="0" applyNumberFormat="1" applyFont="1" applyFill="1" applyBorder="1" applyAlignment="1" applyProtection="1">
      <alignment horizontal="center" vertical="center"/>
    </xf>
    <xf numFmtId="168" fontId="0" fillId="2" borderId="3" xfId="0" applyNumberFormat="1" applyFill="1" applyBorder="1" applyAlignment="1" applyProtection="1">
      <alignment horizontal="center"/>
    </xf>
    <xf numFmtId="0" fontId="13" fillId="2" borderId="2" xfId="0" applyFont="1" applyFill="1" applyBorder="1" applyProtection="1"/>
    <xf numFmtId="0" fontId="11" fillId="0" borderId="0" xfId="0" applyNumberFormat="1" applyFont="1" applyFill="1" applyBorder="1" applyAlignment="1" applyProtection="1">
      <alignment horizontal="left" vertical="center"/>
    </xf>
    <xf numFmtId="0" fontId="0" fillId="2" borderId="14" xfId="0" applyFill="1" applyBorder="1" applyProtection="1"/>
    <xf numFmtId="0" fontId="13" fillId="2" borderId="15" xfId="0" applyFont="1" applyFill="1" applyBorder="1" applyAlignment="1" applyProtection="1">
      <alignment vertical="center" wrapText="1"/>
    </xf>
    <xf numFmtId="167" fontId="13" fillId="2" borderId="15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11" fillId="0" borderId="11" xfId="0" applyNumberFormat="1" applyFont="1" applyFill="1" applyBorder="1" applyAlignment="1" applyProtection="1">
      <alignment horizontal="left" vertical="center" indent="1"/>
    </xf>
    <xf numFmtId="174" fontId="11" fillId="0" borderId="3" xfId="6" applyNumberFormat="1" applyFont="1" applyFill="1" applyBorder="1" applyAlignment="1" applyProtection="1">
      <alignment horizontal="left" vertical="center"/>
    </xf>
    <xf numFmtId="168" fontId="13" fillId="0" borderId="3" xfId="0" applyNumberFormat="1" applyFont="1" applyFill="1" applyBorder="1" applyAlignment="1" applyProtection="1">
      <alignment horizontal="center" vertical="center"/>
    </xf>
    <xf numFmtId="0" fontId="13" fillId="2" borderId="9" xfId="0" applyFont="1" applyFill="1" applyBorder="1" applyAlignment="1" applyProtection="1">
      <alignment horizontal="center" vertical="center" wrapText="1"/>
    </xf>
    <xf numFmtId="0" fontId="12" fillId="2" borderId="0" xfId="0" applyFont="1" applyFill="1" applyProtection="1"/>
    <xf numFmtId="0" fontId="17" fillId="0" borderId="0" xfId="0" applyFont="1" applyFill="1" applyProtection="1"/>
    <xf numFmtId="0" fontId="13" fillId="2" borderId="1" xfId="0" applyFont="1" applyFill="1" applyBorder="1" applyProtection="1"/>
    <xf numFmtId="0" fontId="0" fillId="2" borderId="2" xfId="0" applyFill="1" applyBorder="1" applyProtection="1"/>
    <xf numFmtId="0" fontId="0" fillId="2" borderId="0" xfId="0" applyFill="1" applyBorder="1" applyProtection="1"/>
    <xf numFmtId="0" fontId="11" fillId="2" borderId="0" xfId="0" applyFont="1" applyFill="1" applyBorder="1" applyProtection="1"/>
    <xf numFmtId="0" fontId="13" fillId="2" borderId="0" xfId="0" applyFont="1" applyFill="1" applyBorder="1" applyProtection="1"/>
    <xf numFmtId="172" fontId="0" fillId="2" borderId="3" xfId="0" applyNumberForma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left" indent="2"/>
    </xf>
    <xf numFmtId="0" fontId="13" fillId="2" borderId="6" xfId="0" applyFont="1" applyFill="1" applyBorder="1" applyProtection="1"/>
    <xf numFmtId="173" fontId="13" fillId="0" borderId="6" xfId="0" applyNumberFormat="1" applyFont="1" applyFill="1" applyBorder="1" applyAlignment="1" applyProtection="1">
      <alignment horizontal="left" indent="1"/>
    </xf>
    <xf numFmtId="173" fontId="0" fillId="2" borderId="0" xfId="0" applyNumberFormat="1" applyFill="1" applyBorder="1" applyProtection="1"/>
    <xf numFmtId="173" fontId="11" fillId="2" borderId="0" xfId="0" applyNumberFormat="1" applyFont="1" applyFill="1" applyBorder="1" applyAlignment="1" applyProtection="1">
      <alignment horizontal="left" indent="1"/>
    </xf>
    <xf numFmtId="173" fontId="13" fillId="2" borderId="0" xfId="0" applyNumberFormat="1" applyFont="1" applyFill="1" applyBorder="1" applyAlignment="1" applyProtection="1">
      <alignment horizontal="center"/>
    </xf>
    <xf numFmtId="173" fontId="13" fillId="2" borderId="11" xfId="0" applyNumberFormat="1" applyFont="1" applyFill="1" applyBorder="1" applyAlignment="1" applyProtection="1">
      <alignment horizontal="center"/>
    </xf>
    <xf numFmtId="173" fontId="11" fillId="2" borderId="0" xfId="0" applyNumberFormat="1" applyFont="1" applyFill="1" applyBorder="1" applyAlignment="1" applyProtection="1">
      <alignment horizontal="center"/>
    </xf>
    <xf numFmtId="0" fontId="11" fillId="2" borderId="6" xfId="0" applyFont="1" applyFill="1" applyBorder="1" applyProtection="1"/>
    <xf numFmtId="173" fontId="11" fillId="2" borderId="6" xfId="0" applyNumberFormat="1" applyFont="1" applyFill="1" applyBorder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13" fillId="0" borderId="2" xfId="0" applyNumberFormat="1" applyFont="1" applyFill="1" applyBorder="1" applyAlignment="1" applyProtection="1">
      <alignment horizontal="left" vertical="center" indent="1"/>
    </xf>
    <xf numFmtId="0" fontId="11" fillId="0" borderId="14" xfId="0" applyNumberFormat="1" applyFont="1" applyFill="1" applyBorder="1" applyAlignment="1" applyProtection="1">
      <alignment horizontal="left" vertical="center" indent="1"/>
    </xf>
    <xf numFmtId="174" fontId="11" fillId="0" borderId="15" xfId="6" applyNumberFormat="1" applyFont="1" applyFill="1" applyBorder="1" applyAlignment="1" applyProtection="1">
      <alignment horizontal="left" vertical="center"/>
    </xf>
    <xf numFmtId="172" fontId="13" fillId="0" borderId="15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center" indent="2"/>
    </xf>
    <xf numFmtId="181" fontId="11" fillId="0" borderId="3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/>
    </xf>
    <xf numFmtId="0" fontId="13" fillId="0" borderId="8" xfId="0" applyNumberFormat="1" applyFont="1" applyFill="1" applyBorder="1" applyAlignment="1" applyProtection="1">
      <alignment horizontal="left" vertical="center" wrapText="1" indent="1"/>
    </xf>
    <xf numFmtId="0" fontId="13" fillId="0" borderId="10" xfId="0" applyNumberFormat="1" applyFont="1" applyFill="1" applyBorder="1" applyAlignment="1" applyProtection="1">
      <alignment horizontal="left" vertical="center" wrapText="1" indent="1"/>
    </xf>
    <xf numFmtId="172" fontId="0" fillId="2" borderId="9" xfId="0" applyNumberForma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172" fontId="0" fillId="2" borderId="0" xfId="0" applyNumberFormat="1" applyFill="1" applyBorder="1" applyAlignment="1" applyProtection="1">
      <alignment horizontal="center"/>
    </xf>
    <xf numFmtId="172" fontId="13" fillId="2" borderId="0" xfId="0" applyNumberFormat="1" applyFont="1" applyFill="1" applyBorder="1" applyAlignment="1" applyProtection="1">
      <alignment horizontal="center"/>
    </xf>
    <xf numFmtId="172" fontId="13" fillId="2" borderId="0" xfId="0" applyNumberFormat="1" applyFont="1" applyFill="1" applyAlignment="1" applyProtection="1">
      <alignment horizontal="center"/>
    </xf>
    <xf numFmtId="178" fontId="0" fillId="0" borderId="0" xfId="0" applyNumberFormat="1" applyProtection="1"/>
    <xf numFmtId="178" fontId="13" fillId="0" borderId="0" xfId="0" applyNumberFormat="1" applyFont="1" applyProtection="1"/>
    <xf numFmtId="169" fontId="0" fillId="0" borderId="0" xfId="0" applyNumberFormat="1" applyProtection="1"/>
    <xf numFmtId="185" fontId="13" fillId="5" borderId="0" xfId="3" applyNumberFormat="1" applyFont="1" applyFill="1" applyBorder="1" applyAlignment="1" applyProtection="1">
      <alignment horizontal="center"/>
      <protection locked="0"/>
    </xf>
    <xf numFmtId="0" fontId="13" fillId="2" borderId="10" xfId="0" applyFont="1" applyFill="1" applyBorder="1" applyAlignment="1">
      <alignment horizontal="center" vertical="center"/>
    </xf>
    <xf numFmtId="168" fontId="13" fillId="0" borderId="10" xfId="0" applyNumberFormat="1" applyFont="1" applyBorder="1" applyAlignment="1">
      <alignment horizontal="center" vertical="center"/>
    </xf>
    <xf numFmtId="165" fontId="0" fillId="0" borderId="0" xfId="4" applyFont="1" applyProtection="1"/>
    <xf numFmtId="172" fontId="0" fillId="0" borderId="0" xfId="0" applyNumberFormat="1" applyProtection="1"/>
    <xf numFmtId="169" fontId="0" fillId="2" borderId="0" xfId="0" applyNumberFormat="1" applyFill="1" applyBorder="1" applyAlignment="1">
      <alignment horizontal="center"/>
    </xf>
    <xf numFmtId="169" fontId="13" fillId="2" borderId="0" xfId="0" applyNumberFormat="1" applyFont="1" applyFill="1" applyBorder="1" applyAlignment="1">
      <alignment horizontal="center"/>
    </xf>
    <xf numFmtId="0" fontId="0" fillId="2" borderId="0" xfId="0" applyFill="1" applyBorder="1" applyAlignment="1"/>
    <xf numFmtId="169" fontId="13" fillId="2" borderId="0" xfId="4" applyNumberFormat="1" applyFont="1" applyFill="1" applyBorder="1" applyAlignment="1">
      <alignment horizontal="center"/>
    </xf>
    <xf numFmtId="171" fontId="0" fillId="0" borderId="0" xfId="3" applyNumberFormat="1" applyFont="1" applyProtection="1"/>
    <xf numFmtId="166" fontId="0" fillId="0" borderId="3" xfId="4" applyNumberFormat="1" applyFont="1" applyBorder="1" applyAlignment="1" applyProtection="1">
      <alignment horizontal="center"/>
    </xf>
    <xf numFmtId="166" fontId="0" fillId="0" borderId="3" xfId="0" applyNumberFormat="1" applyBorder="1" applyAlignment="1" applyProtection="1">
      <alignment horizontal="center"/>
    </xf>
    <xf numFmtId="169" fontId="0" fillId="0" borderId="3" xfId="0" applyNumberFormat="1" applyFill="1" applyBorder="1" applyAlignment="1" applyProtection="1">
      <alignment horizontal="center"/>
    </xf>
    <xf numFmtId="1" fontId="11" fillId="3" borderId="11" xfId="0" applyNumberFormat="1" applyFont="1" applyFill="1" applyBorder="1" applyAlignment="1" applyProtection="1">
      <alignment horizontal="center"/>
    </xf>
    <xf numFmtId="1" fontId="11" fillId="3" borderId="11" xfId="0" applyNumberFormat="1" applyFont="1" applyFill="1" applyBorder="1" applyAlignment="1" applyProtection="1">
      <alignment horizontal="right" indent="1"/>
    </xf>
    <xf numFmtId="0" fontId="0" fillId="0" borderId="0" xfId="0" applyFill="1" applyBorder="1" applyAlignment="1" applyProtection="1">
      <alignment horizontal="left"/>
    </xf>
    <xf numFmtId="0" fontId="14" fillId="0" borderId="11" xfId="0" applyFont="1" applyBorder="1" applyAlignment="1" applyProtection="1">
      <alignment horizontal="center"/>
    </xf>
    <xf numFmtId="172" fontId="0" fillId="6" borderId="3" xfId="0" applyNumberFormat="1" applyFill="1" applyBorder="1" applyAlignment="1" applyProtection="1">
      <alignment horizontal="center"/>
    </xf>
    <xf numFmtId="168" fontId="0" fillId="6" borderId="3" xfId="0" applyNumberFormat="1" applyFill="1" applyBorder="1" applyAlignment="1" applyProtection="1">
      <alignment horizontal="center"/>
    </xf>
    <xf numFmtId="0" fontId="0" fillId="2" borderId="11" xfId="0" applyFill="1" applyBorder="1"/>
    <xf numFmtId="0" fontId="21" fillId="2" borderId="0" xfId="0" applyFont="1" applyFill="1" applyBorder="1"/>
    <xf numFmtId="166" fontId="0" fillId="0" borderId="0" xfId="0" applyNumberFormat="1" applyAlignment="1">
      <alignment horizontal="right"/>
    </xf>
    <xf numFmtId="168" fontId="11" fillId="2" borderId="3" xfId="4" applyNumberFormat="1" applyFont="1" applyFill="1" applyBorder="1" applyAlignment="1">
      <alignment horizontal="center"/>
    </xf>
    <xf numFmtId="168" fontId="13" fillId="2" borderId="3" xfId="4" applyNumberFormat="1" applyFont="1" applyFill="1" applyBorder="1" applyAlignment="1">
      <alignment horizontal="center"/>
    </xf>
    <xf numFmtId="168" fontId="13" fillId="0" borderId="11" xfId="0" applyNumberFormat="1" applyFont="1" applyBorder="1" applyAlignment="1" applyProtection="1">
      <alignment horizontal="center"/>
    </xf>
    <xf numFmtId="168" fontId="14" fillId="0" borderId="3" xfId="0" applyNumberFormat="1" applyFont="1" applyBorder="1" applyAlignment="1" applyProtection="1">
      <alignment horizontal="center"/>
    </xf>
    <xf numFmtId="168" fontId="14" fillId="0" borderId="0" xfId="0" applyNumberFormat="1" applyFont="1" applyBorder="1" applyAlignment="1" applyProtection="1">
      <alignment horizontal="center"/>
    </xf>
    <xf numFmtId="168" fontId="0" fillId="3" borderId="3" xfId="0" applyNumberFormat="1" applyFill="1" applyBorder="1" applyAlignment="1" applyProtection="1">
      <alignment horizontal="center"/>
    </xf>
    <xf numFmtId="168" fontId="0" fillId="0" borderId="16" xfId="0" applyNumberFormat="1" applyBorder="1" applyAlignment="1" applyProtection="1">
      <alignment horizontal="center"/>
    </xf>
    <xf numFmtId="168" fontId="0" fillId="0" borderId="6" xfId="0" applyNumberFormat="1" applyBorder="1" applyAlignment="1" applyProtection="1">
      <alignment horizontal="center"/>
    </xf>
    <xf numFmtId="168" fontId="0" fillId="0" borderId="12" xfId="0" applyNumberFormat="1" applyBorder="1" applyAlignment="1" applyProtection="1">
      <alignment horizontal="center"/>
    </xf>
    <xf numFmtId="168" fontId="0" fillId="0" borderId="15" xfId="0" applyNumberFormat="1" applyBorder="1" applyAlignment="1" applyProtection="1">
      <alignment horizontal="center"/>
    </xf>
    <xf numFmtId="168" fontId="0" fillId="0" borderId="2" xfId="0" applyNumberFormat="1" applyBorder="1" applyAlignment="1" applyProtection="1">
      <alignment horizontal="center"/>
    </xf>
    <xf numFmtId="168" fontId="0" fillId="0" borderId="14" xfId="0" applyNumberFormat="1" applyBorder="1" applyAlignment="1" applyProtection="1">
      <alignment horizontal="center"/>
    </xf>
    <xf numFmtId="168" fontId="0" fillId="0" borderId="3" xfId="0" applyNumberFormat="1" applyBorder="1" applyProtection="1"/>
    <xf numFmtId="168" fontId="0" fillId="0" borderId="15" xfId="0" applyNumberFormat="1" applyBorder="1" applyProtection="1"/>
    <xf numFmtId="168" fontId="0" fillId="0" borderId="16" xfId="0" applyNumberFormat="1" applyBorder="1" applyProtection="1"/>
    <xf numFmtId="168" fontId="13" fillId="0" borderId="3" xfId="0" applyNumberFormat="1" applyFont="1" applyBorder="1" applyProtection="1"/>
    <xf numFmtId="168" fontId="13" fillId="2" borderId="9" xfId="0" applyNumberFormat="1" applyFont="1" applyFill="1" applyBorder="1" applyAlignment="1" applyProtection="1">
      <alignment horizontal="center" vertical="center"/>
    </xf>
    <xf numFmtId="178" fontId="0" fillId="2" borderId="3" xfId="4" applyNumberFormat="1" applyFont="1" applyFill="1" applyBorder="1" applyAlignment="1" applyProtection="1">
      <alignment horizontal="center"/>
    </xf>
    <xf numFmtId="178" fontId="13" fillId="2" borderId="3" xfId="4" applyNumberFormat="1" applyFont="1" applyFill="1" applyBorder="1" applyAlignment="1" applyProtection="1">
      <alignment horizontal="center"/>
    </xf>
    <xf numFmtId="178" fontId="0" fillId="5" borderId="3" xfId="4" applyNumberFormat="1" applyFont="1" applyFill="1" applyBorder="1" applyAlignment="1" applyProtection="1">
      <alignment horizontal="center"/>
      <protection locked="0"/>
    </xf>
    <xf numFmtId="178" fontId="0" fillId="5" borderId="3" xfId="0" applyNumberFormat="1" applyFill="1" applyBorder="1" applyAlignment="1" applyProtection="1">
      <alignment horizontal="center"/>
      <protection locked="0"/>
    </xf>
    <xf numFmtId="178" fontId="13" fillId="5" borderId="3" xfId="0" applyNumberFormat="1" applyFont="1" applyFill="1" applyBorder="1" applyAlignment="1" applyProtection="1">
      <alignment horizontal="center"/>
      <protection locked="0"/>
    </xf>
    <xf numFmtId="178" fontId="13" fillId="5" borderId="3" xfId="4" applyNumberFormat="1" applyFont="1" applyFill="1" applyBorder="1" applyAlignment="1" applyProtection="1">
      <alignment horizontal="center"/>
      <protection locked="0"/>
    </xf>
    <xf numFmtId="178" fontId="13" fillId="0" borderId="16" xfId="4" applyNumberFormat="1" applyFont="1" applyFill="1" applyBorder="1" applyAlignment="1" applyProtection="1">
      <alignment horizontal="center"/>
    </xf>
    <xf numFmtId="178" fontId="0" fillId="2" borderId="16" xfId="4" applyNumberFormat="1" applyFont="1" applyFill="1" applyBorder="1" applyAlignment="1" applyProtection="1">
      <alignment horizontal="center"/>
    </xf>
    <xf numFmtId="168" fontId="13" fillId="2" borderId="3" xfId="4" applyNumberFormat="1" applyFont="1" applyFill="1" applyBorder="1" applyAlignment="1" applyProtection="1">
      <alignment horizontal="center"/>
    </xf>
    <xf numFmtId="168" fontId="13" fillId="5" borderId="3" xfId="0" applyNumberFormat="1" applyFont="1" applyFill="1" applyBorder="1" applyAlignment="1" applyProtection="1">
      <alignment horizontal="center"/>
      <protection locked="0"/>
    </xf>
    <xf numFmtId="168" fontId="13" fillId="5" borderId="3" xfId="4" applyNumberFormat="1" applyFont="1" applyFill="1" applyBorder="1" applyAlignment="1" applyProtection="1">
      <alignment horizontal="center"/>
      <protection locked="0"/>
    </xf>
    <xf numFmtId="168" fontId="13" fillId="0" borderId="3" xfId="4" applyNumberFormat="1" applyFont="1" applyFill="1" applyBorder="1" applyAlignment="1" applyProtection="1">
      <alignment horizontal="center"/>
    </xf>
    <xf numFmtId="168" fontId="13" fillId="3" borderId="3" xfId="4" applyNumberFormat="1" applyFont="1" applyFill="1" applyBorder="1" applyAlignment="1" applyProtection="1">
      <alignment horizontal="center"/>
    </xf>
    <xf numFmtId="168" fontId="13" fillId="0" borderId="16" xfId="4" applyNumberFormat="1" applyFont="1" applyFill="1" applyBorder="1" applyAlignment="1" applyProtection="1">
      <alignment horizontal="center"/>
    </xf>
    <xf numFmtId="168" fontId="0" fillId="5" borderId="11" xfId="0" applyNumberFormat="1" applyFill="1" applyBorder="1" applyAlignment="1" applyProtection="1">
      <alignment horizontal="center"/>
      <protection locked="0"/>
    </xf>
    <xf numFmtId="3" fontId="16" fillId="0" borderId="4" xfId="0" applyNumberFormat="1" applyFont="1" applyBorder="1" applyAlignment="1" applyProtection="1">
      <alignment horizontal="center"/>
    </xf>
    <xf numFmtId="168" fontId="13" fillId="0" borderId="4" xfId="0" applyNumberFormat="1" applyFont="1" applyBorder="1" applyAlignment="1" applyProtection="1">
      <alignment horizontal="center"/>
    </xf>
    <xf numFmtId="168" fontId="0" fillId="5" borderId="4" xfId="0" applyNumberFormat="1" applyFill="1" applyBorder="1" applyAlignment="1" applyProtection="1">
      <alignment horizontal="center"/>
      <protection locked="0"/>
    </xf>
    <xf numFmtId="168" fontId="0" fillId="0" borderId="4" xfId="0" applyNumberFormat="1" applyBorder="1" applyAlignment="1" applyProtection="1">
      <alignment horizontal="center"/>
    </xf>
    <xf numFmtId="181" fontId="11" fillId="0" borderId="0" xfId="0" applyNumberFormat="1" applyFont="1" applyFill="1" applyBorder="1" applyAlignment="1" applyProtection="1">
      <alignment horizontal="center" vertical="center"/>
    </xf>
    <xf numFmtId="168" fontId="13" fillId="0" borderId="11" xfId="0" applyNumberFormat="1" applyFont="1" applyFill="1" applyBorder="1" applyAlignment="1" applyProtection="1">
      <alignment horizontal="center"/>
    </xf>
    <xf numFmtId="172" fontId="0" fillId="6" borderId="11" xfId="0" applyNumberFormat="1" applyFill="1" applyBorder="1" applyAlignment="1" applyProtection="1">
      <alignment horizontal="center"/>
    </xf>
    <xf numFmtId="172" fontId="0" fillId="0" borderId="11" xfId="0" applyNumberFormat="1" applyFill="1" applyBorder="1" applyAlignment="1" applyProtection="1">
      <alignment horizontal="center"/>
    </xf>
    <xf numFmtId="167" fontId="13" fillId="2" borderId="14" xfId="0" applyNumberFormat="1" applyFont="1" applyFill="1" applyBorder="1" applyAlignment="1" applyProtection="1">
      <alignment horizontal="center" vertical="center"/>
    </xf>
    <xf numFmtId="168" fontId="13" fillId="0" borderId="11" xfId="0" applyNumberFormat="1" applyFont="1" applyFill="1" applyBorder="1" applyAlignment="1" applyProtection="1">
      <alignment horizontal="center" vertical="center"/>
    </xf>
    <xf numFmtId="168" fontId="0" fillId="6" borderId="11" xfId="0" applyNumberFormat="1" applyFill="1" applyBorder="1" applyAlignment="1" applyProtection="1">
      <alignment horizontal="center"/>
    </xf>
    <xf numFmtId="0" fontId="0" fillId="0" borderId="0" xfId="0" applyFill="1" applyBorder="1"/>
    <xf numFmtId="0" fontId="0" fillId="0" borderId="0" xfId="0" applyBorder="1" applyAlignment="1" applyProtection="1">
      <alignment horizontal="centerContinuous"/>
    </xf>
    <xf numFmtId="0" fontId="11" fillId="0" borderId="0" xfId="0" applyFont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169" fontId="13" fillId="0" borderId="4" xfId="0" applyNumberFormat="1" applyFont="1" applyBorder="1" applyAlignment="1" applyProtection="1">
      <alignment horizontal="center"/>
    </xf>
    <xf numFmtId="169" fontId="0" fillId="0" borderId="4" xfId="0" applyNumberFormat="1" applyBorder="1" applyAlignment="1" applyProtection="1">
      <alignment horizontal="center"/>
    </xf>
    <xf numFmtId="172" fontId="0" fillId="3" borderId="4" xfId="1" applyNumberFormat="1" applyFont="1" applyFill="1" applyBorder="1" applyAlignment="1" applyProtection="1">
      <alignment horizontal="center"/>
    </xf>
    <xf numFmtId="169" fontId="0" fillId="0" borderId="4" xfId="1" applyNumberFormat="1" applyFont="1" applyBorder="1" applyAlignment="1" applyProtection="1">
      <alignment horizontal="center"/>
    </xf>
    <xf numFmtId="166" fontId="0" fillId="0" borderId="4" xfId="4" applyNumberFormat="1" applyFont="1" applyBorder="1" applyAlignment="1" applyProtection="1">
      <alignment horizontal="center"/>
    </xf>
    <xf numFmtId="166" fontId="0" fillId="0" borderId="5" xfId="4" applyNumberFormat="1" applyFont="1" applyBorder="1" applyAlignment="1" applyProtection="1">
      <alignment horizontal="center"/>
    </xf>
    <xf numFmtId="166" fontId="0" fillId="0" borderId="1" xfId="4" applyNumberFormat="1" applyFont="1" applyBorder="1" applyAlignment="1" applyProtection="1">
      <alignment horizontal="center"/>
    </xf>
    <xf numFmtId="169" fontId="0" fillId="0" borderId="5" xfId="4" applyNumberFormat="1" applyFont="1" applyBorder="1" applyAlignment="1" applyProtection="1">
      <alignment horizontal="center"/>
    </xf>
    <xf numFmtId="1" fontId="11" fillId="3" borderId="3" xfId="0" applyNumberFormat="1" applyFont="1" applyFill="1" applyBorder="1" applyAlignment="1" applyProtection="1">
      <alignment horizontal="right" indent="1"/>
    </xf>
    <xf numFmtId="43" fontId="0" fillId="2" borderId="0" xfId="0" applyNumberFormat="1" applyFill="1" applyBorder="1" applyAlignment="1" applyProtection="1">
      <alignment horizontal="center"/>
    </xf>
    <xf numFmtId="186" fontId="0" fillId="2" borderId="0" xfId="0" applyNumberFormat="1" applyFill="1" applyBorder="1" applyAlignment="1" applyProtection="1">
      <alignment horizontal="center"/>
    </xf>
    <xf numFmtId="0" fontId="29" fillId="0" borderId="0" xfId="11" applyFont="1" applyBorder="1" applyAlignment="1" applyProtection="1">
      <alignment horizontal="left" indent="2"/>
    </xf>
    <xf numFmtId="0" fontId="13" fillId="0" borderId="4" xfId="0" applyFont="1" applyBorder="1"/>
    <xf numFmtId="0" fontId="14" fillId="0" borderId="11" xfId="0" applyFont="1" applyBorder="1" applyAlignment="1">
      <alignment horizontal="center"/>
    </xf>
    <xf numFmtId="0" fontId="14" fillId="0" borderId="4" xfId="0" applyFont="1" applyBorder="1"/>
    <xf numFmtId="0" fontId="14" fillId="5" borderId="11" xfId="0" applyFont="1" applyFill="1" applyBorder="1" applyAlignment="1" applyProtection="1">
      <alignment horizontal="left" indent="1"/>
      <protection locked="0"/>
    </xf>
    <xf numFmtId="0" fontId="13" fillId="0" borderId="10" xfId="0" applyFont="1" applyBorder="1" applyAlignment="1">
      <alignment horizontal="center" vertical="center"/>
    </xf>
    <xf numFmtId="0" fontId="14" fillId="0" borderId="1" xfId="0" applyFont="1" applyBorder="1"/>
    <xf numFmtId="0" fontId="14" fillId="0" borderId="14" xfId="0" applyFont="1" applyBorder="1" applyAlignment="1">
      <alignment horizontal="center"/>
    </xf>
    <xf numFmtId="0" fontId="13" fillId="0" borderId="11" xfId="0" applyFont="1" applyBorder="1"/>
    <xf numFmtId="0" fontId="13" fillId="0" borderId="10" xfId="0" applyFont="1" applyBorder="1" applyAlignment="1">
      <alignment horizontal="center"/>
    </xf>
    <xf numFmtId="178" fontId="11" fillId="0" borderId="0" xfId="6" applyNumberFormat="1" applyFont="1" applyFill="1" applyBorder="1" applyAlignment="1">
      <alignment horizontal="right" vertical="center"/>
    </xf>
    <xf numFmtId="174" fontId="11" fillId="0" borderId="0" xfId="6" applyNumberFormat="1" applyFont="1" applyFill="1" applyBorder="1" applyAlignment="1">
      <alignment horizontal="right" vertical="center"/>
    </xf>
    <xf numFmtId="171" fontId="21" fillId="0" borderId="3" xfId="3" applyNumberFormat="1" applyFont="1" applyBorder="1" applyAlignment="1">
      <alignment horizontal="right"/>
    </xf>
    <xf numFmtId="177" fontId="13" fillId="0" borderId="0" xfId="5" applyNumberFormat="1" applyFont="1"/>
    <xf numFmtId="168" fontId="0" fillId="3" borderId="11" xfId="0" applyNumberFormat="1" applyFill="1" applyBorder="1" applyAlignment="1" applyProtection="1">
      <alignment horizontal="center"/>
    </xf>
    <xf numFmtId="172" fontId="0" fillId="0" borderId="16" xfId="0" applyNumberFormat="1" applyBorder="1" applyAlignment="1" applyProtection="1">
      <alignment horizontal="center"/>
    </xf>
    <xf numFmtId="172" fontId="13" fillId="6" borderId="16" xfId="0" applyNumberFormat="1" applyFont="1" applyFill="1" applyBorder="1" applyAlignment="1" applyProtection="1">
      <alignment horizontal="center"/>
    </xf>
    <xf numFmtId="168" fontId="0" fillId="0" borderId="11" xfId="0" applyNumberFormat="1" applyBorder="1" applyAlignment="1" applyProtection="1">
      <alignment horizontal="center"/>
    </xf>
    <xf numFmtId="0" fontId="15" fillId="2" borderId="8" xfId="0" applyFont="1" applyFill="1" applyBorder="1" applyProtection="1"/>
    <xf numFmtId="167" fontId="13" fillId="2" borderId="8" xfId="0" applyNumberFormat="1" applyFont="1" applyFill="1" applyBorder="1" applyAlignment="1" applyProtection="1">
      <alignment horizontal="center" vertical="center"/>
    </xf>
    <xf numFmtId="167" fontId="13" fillId="2" borderId="10" xfId="0" applyNumberFormat="1" applyFont="1" applyFill="1" applyBorder="1" applyAlignment="1" applyProtection="1">
      <alignment horizontal="center" vertical="center"/>
    </xf>
    <xf numFmtId="0" fontId="13" fillId="0" borderId="5" xfId="0" applyFont="1" applyBorder="1" applyProtection="1"/>
    <xf numFmtId="168" fontId="14" fillId="0" borderId="16" xfId="0" applyNumberFormat="1" applyFont="1" applyBorder="1" applyAlignment="1" applyProtection="1">
      <alignment horizontal="center"/>
    </xf>
    <xf numFmtId="168" fontId="14" fillId="0" borderId="6" xfId="0" applyNumberFormat="1" applyFont="1" applyBorder="1" applyAlignment="1" applyProtection="1">
      <alignment horizontal="center"/>
    </xf>
    <xf numFmtId="168" fontId="14" fillId="0" borderId="12" xfId="0" applyNumberFormat="1" applyFont="1" applyBorder="1" applyAlignment="1" applyProtection="1">
      <alignment horizontal="center"/>
    </xf>
    <xf numFmtId="0" fontId="13" fillId="0" borderId="1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Continuous" vertical="center"/>
    </xf>
    <xf numFmtId="0" fontId="0" fillId="0" borderId="14" xfId="0" applyBorder="1" applyAlignment="1" applyProtection="1">
      <alignment horizontal="centerContinuous"/>
    </xf>
    <xf numFmtId="0" fontId="0" fillId="0" borderId="15" xfId="0" applyBorder="1" applyAlignment="1" applyProtection="1">
      <alignment horizontal="centerContinuous"/>
    </xf>
    <xf numFmtId="167" fontId="13" fillId="2" borderId="16" xfId="0" applyNumberFormat="1" applyFont="1" applyFill="1" applyBorder="1" applyAlignment="1" applyProtection="1">
      <alignment horizontal="center" vertical="center"/>
    </xf>
    <xf numFmtId="172" fontId="0" fillId="0" borderId="11" xfId="0" applyNumberFormat="1" applyBorder="1" applyAlignment="1" applyProtection="1">
      <alignment horizontal="center"/>
    </xf>
    <xf numFmtId="172" fontId="0" fillId="0" borderId="12" xfId="0" applyNumberFormat="1" applyBorder="1" applyAlignment="1" applyProtection="1">
      <alignment horizontal="center"/>
    </xf>
    <xf numFmtId="171" fontId="13" fillId="0" borderId="4" xfId="3" applyNumberFormat="1" applyFont="1" applyBorder="1" applyAlignment="1" applyProtection="1">
      <alignment horizontal="center"/>
    </xf>
    <xf numFmtId="171" fontId="13" fillId="0" borderId="0" xfId="3" applyNumberFormat="1" applyFont="1" applyBorder="1" applyAlignment="1" applyProtection="1">
      <alignment horizontal="center"/>
    </xf>
    <xf numFmtId="0" fontId="13" fillId="0" borderId="11" xfId="0" applyFont="1" applyBorder="1" applyAlignment="1" applyProtection="1">
      <alignment horizontal="center"/>
    </xf>
    <xf numFmtId="0" fontId="13" fillId="0" borderId="1" xfId="0" applyFont="1" applyBorder="1" applyAlignment="1" applyProtection="1">
      <alignment horizontal="left" indent="2"/>
    </xf>
    <xf numFmtId="0" fontId="13" fillId="0" borderId="2" xfId="0" applyFont="1" applyBorder="1" applyAlignment="1" applyProtection="1">
      <alignment horizontal="center"/>
    </xf>
    <xf numFmtId="172" fontId="13" fillId="0" borderId="15" xfId="0" applyNumberFormat="1" applyFont="1" applyBorder="1" applyAlignment="1" applyProtection="1">
      <alignment horizontal="center"/>
    </xf>
    <xf numFmtId="172" fontId="13" fillId="0" borderId="14" xfId="0" applyNumberFormat="1" applyFont="1" applyBorder="1" applyAlignment="1" applyProtection="1">
      <alignment horizontal="center"/>
    </xf>
    <xf numFmtId="0" fontId="13" fillId="0" borderId="5" xfId="0" applyFont="1" applyBorder="1" applyAlignment="1" applyProtection="1">
      <alignment horizontal="left" indent="2"/>
    </xf>
    <xf numFmtId="0" fontId="13" fillId="0" borderId="6" xfId="0" applyFont="1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172" fontId="13" fillId="0" borderId="16" xfId="0" applyNumberFormat="1" applyFont="1" applyBorder="1" applyAlignment="1" applyProtection="1">
      <alignment horizontal="center"/>
    </xf>
    <xf numFmtId="172" fontId="13" fillId="0" borderId="12" xfId="0" applyNumberFormat="1" applyFont="1" applyBorder="1" applyAlignment="1" applyProtection="1">
      <alignment horizontal="center"/>
    </xf>
    <xf numFmtId="0" fontId="13" fillId="0" borderId="0" xfId="0" applyFont="1" applyBorder="1" applyAlignment="1" applyProtection="1">
      <alignment horizontal="centerContinuous" wrapText="1"/>
    </xf>
    <xf numFmtId="0" fontId="13" fillId="0" borderId="4" xfId="0" applyFont="1" applyBorder="1" applyAlignment="1" applyProtection="1">
      <alignment horizontal="centerContinuous" wrapText="1"/>
    </xf>
    <xf numFmtId="0" fontId="13" fillId="0" borderId="11" xfId="0" applyFont="1" applyBorder="1" applyAlignment="1" applyProtection="1">
      <alignment horizontal="centerContinuous" wrapText="1"/>
    </xf>
    <xf numFmtId="172" fontId="13" fillId="0" borderId="1" xfId="0" applyNumberFormat="1" applyFont="1" applyBorder="1" applyAlignment="1" applyProtection="1">
      <alignment horizontal="center"/>
    </xf>
    <xf numFmtId="172" fontId="0" fillId="0" borderId="15" xfId="0" applyNumberFormat="1" applyBorder="1" applyAlignment="1" applyProtection="1">
      <alignment horizontal="center"/>
    </xf>
    <xf numFmtId="172" fontId="0" fillId="0" borderId="14" xfId="0" applyNumberFormat="1" applyBorder="1" applyAlignment="1" applyProtection="1">
      <alignment horizontal="center"/>
    </xf>
    <xf numFmtId="172" fontId="13" fillId="0" borderId="5" xfId="0" applyNumberFormat="1" applyFont="1" applyBorder="1" applyAlignment="1" applyProtection="1">
      <alignment horizontal="center"/>
    </xf>
    <xf numFmtId="0" fontId="13" fillId="0" borderId="1" xfId="0" applyFont="1" applyBorder="1" applyAlignment="1" applyProtection="1">
      <alignment horizontal="centerContinuous" vertical="center" wrapText="1"/>
    </xf>
    <xf numFmtId="0" fontId="0" fillId="0" borderId="2" xfId="0" applyBorder="1" applyAlignment="1" applyProtection="1">
      <alignment horizontal="centerContinuous" wrapText="1"/>
    </xf>
    <xf numFmtId="0" fontId="0" fillId="0" borderId="14" xfId="0" applyBorder="1" applyAlignment="1" applyProtection="1">
      <alignment horizontal="centerContinuous" wrapText="1"/>
    </xf>
    <xf numFmtId="172" fontId="11" fillId="0" borderId="3" xfId="0" applyNumberFormat="1" applyFont="1" applyBorder="1" applyAlignment="1" applyProtection="1">
      <alignment horizontal="center"/>
    </xf>
    <xf numFmtId="172" fontId="11" fillId="0" borderId="16" xfId="0" applyNumberFormat="1" applyFont="1" applyBorder="1" applyAlignment="1" applyProtection="1">
      <alignment horizontal="center"/>
    </xf>
    <xf numFmtId="172" fontId="11" fillId="0" borderId="3" xfId="0" applyNumberFormat="1" applyFont="1" applyFill="1" applyBorder="1" applyAlignment="1" applyProtection="1">
      <alignment horizontal="center"/>
    </xf>
    <xf numFmtId="0" fontId="13" fillId="0" borderId="4" xfId="0" applyFont="1" applyBorder="1" applyAlignment="1" applyProtection="1">
      <alignment vertical="center"/>
    </xf>
    <xf numFmtId="0" fontId="13" fillId="0" borderId="7" xfId="0" applyFont="1" applyBorder="1" applyAlignment="1" applyProtection="1">
      <alignment vertical="center"/>
    </xf>
    <xf numFmtId="0" fontId="13" fillId="0" borderId="8" xfId="0" applyFont="1" applyBorder="1" applyProtection="1"/>
    <xf numFmtId="166" fontId="13" fillId="0" borderId="8" xfId="0" applyNumberFormat="1" applyFont="1" applyBorder="1" applyAlignment="1" applyProtection="1">
      <alignment horizontal="center"/>
    </xf>
    <xf numFmtId="168" fontId="13" fillId="0" borderId="9" xfId="0" applyNumberFormat="1" applyFont="1" applyBorder="1" applyAlignment="1" applyProtection="1">
      <alignment horizontal="center" vertical="center"/>
    </xf>
    <xf numFmtId="168" fontId="13" fillId="0" borderId="7" xfId="0" applyNumberFormat="1" applyFont="1" applyBorder="1" applyAlignment="1" applyProtection="1">
      <alignment horizontal="center" vertical="center"/>
    </xf>
    <xf numFmtId="168" fontId="13" fillId="0" borderId="10" xfId="0" applyNumberFormat="1" applyFont="1" applyBorder="1" applyAlignment="1" applyProtection="1">
      <alignment horizontal="center" vertical="center"/>
    </xf>
    <xf numFmtId="0" fontId="13" fillId="2" borderId="8" xfId="0" applyFont="1" applyFill="1" applyBorder="1" applyAlignment="1" applyProtection="1">
      <alignment horizontal="center"/>
    </xf>
    <xf numFmtId="168" fontId="16" fillId="0" borderId="3" xfId="0" applyNumberFormat="1" applyFont="1" applyBorder="1" applyAlignment="1" applyProtection="1">
      <alignment horizontal="center"/>
    </xf>
    <xf numFmtId="0" fontId="13" fillId="0" borderId="4" xfId="0" applyNumberFormat="1" applyFont="1" applyFill="1" applyBorder="1" applyAlignment="1" applyProtection="1">
      <alignment horizontal="left" vertical="center"/>
    </xf>
    <xf numFmtId="0" fontId="13" fillId="2" borderId="5" xfId="0" applyFont="1" applyFill="1" applyBorder="1" applyProtection="1"/>
    <xf numFmtId="0" fontId="11" fillId="0" borderId="6" xfId="0" applyNumberFormat="1" applyFont="1" applyFill="1" applyBorder="1" applyAlignment="1" applyProtection="1">
      <alignment horizontal="left" vertical="center" indent="2"/>
    </xf>
    <xf numFmtId="0" fontId="11" fillId="0" borderId="12" xfId="0" applyFont="1" applyBorder="1" applyProtection="1"/>
    <xf numFmtId="181" fontId="11" fillId="0" borderId="16" xfId="0" applyNumberFormat="1" applyFont="1" applyFill="1" applyBorder="1" applyAlignment="1" applyProtection="1">
      <alignment horizontal="center" vertical="center"/>
    </xf>
    <xf numFmtId="172" fontId="0" fillId="0" borderId="16" xfId="0" applyNumberFormat="1" applyFill="1" applyBorder="1" applyAlignment="1" applyProtection="1">
      <alignment horizontal="center"/>
    </xf>
    <xf numFmtId="172" fontId="0" fillId="0" borderId="12" xfId="0" applyNumberFormat="1" applyFill="1" applyBorder="1" applyAlignment="1" applyProtection="1">
      <alignment horizontal="center"/>
    </xf>
    <xf numFmtId="3" fontId="16" fillId="0" borderId="11" xfId="0" applyNumberFormat="1" applyFont="1" applyBorder="1" applyAlignment="1" applyProtection="1">
      <alignment horizontal="center"/>
    </xf>
    <xf numFmtId="0" fontId="13" fillId="0" borderId="7" xfId="0" applyFont="1" applyBorder="1" applyAlignment="1" applyProtection="1">
      <alignment horizontal="left" indent="1"/>
    </xf>
    <xf numFmtId="0" fontId="13" fillId="0" borderId="8" xfId="0" applyFont="1" applyBorder="1" applyAlignment="1" applyProtection="1">
      <alignment horizontal="center"/>
    </xf>
    <xf numFmtId="166" fontId="13" fillId="0" borderId="10" xfId="0" applyNumberFormat="1" applyFont="1" applyBorder="1" applyAlignment="1" applyProtection="1">
      <alignment horizontal="center"/>
    </xf>
    <xf numFmtId="0" fontId="13" fillId="2" borderId="8" xfId="0" applyFont="1" applyFill="1" applyBorder="1" applyAlignment="1" applyProtection="1">
      <alignment horizontal="center" vertical="center" wrapText="1"/>
    </xf>
    <xf numFmtId="0" fontId="11" fillId="2" borderId="4" xfId="0" applyFont="1" applyFill="1" applyBorder="1" applyProtection="1"/>
    <xf numFmtId="168" fontId="13" fillId="2" borderId="3" xfId="0" applyNumberFormat="1" applyFont="1" applyFill="1" applyBorder="1" applyAlignment="1" applyProtection="1">
      <alignment horizontal="center"/>
    </xf>
    <xf numFmtId="168" fontId="13" fillId="0" borderId="16" xfId="0" applyNumberFormat="1" applyFont="1" applyFill="1" applyBorder="1" applyAlignment="1" applyProtection="1">
      <alignment horizontal="center"/>
    </xf>
    <xf numFmtId="178" fontId="0" fillId="2" borderId="3" xfId="0" applyNumberFormat="1" applyFill="1" applyBorder="1" applyAlignment="1" applyProtection="1">
      <alignment horizontal="center"/>
    </xf>
    <xf numFmtId="178" fontId="13" fillId="2" borderId="3" xfId="0" applyNumberFormat="1" applyFont="1" applyFill="1" applyBorder="1" applyAlignment="1" applyProtection="1">
      <alignment horizontal="center"/>
    </xf>
    <xf numFmtId="178" fontId="13" fillId="0" borderId="16" xfId="0" applyNumberFormat="1" applyFont="1" applyFill="1" applyBorder="1" applyAlignment="1" applyProtection="1">
      <alignment horizontal="center"/>
    </xf>
    <xf numFmtId="0" fontId="11" fillId="2" borderId="5" xfId="0" applyFont="1" applyFill="1" applyBorder="1" applyProtection="1"/>
    <xf numFmtId="178" fontId="0" fillId="2" borderId="16" xfId="0" applyNumberFormat="1" applyFill="1" applyBorder="1" applyAlignment="1" applyProtection="1">
      <alignment horizontal="center"/>
    </xf>
    <xf numFmtId="0" fontId="13" fillId="2" borderId="8" xfId="0" applyFont="1" applyFill="1" applyBorder="1" applyAlignment="1" applyProtection="1">
      <alignment vertical="center"/>
    </xf>
    <xf numFmtId="0" fontId="11" fillId="2" borderId="8" xfId="0" applyFont="1" applyFill="1" applyBorder="1" applyProtection="1"/>
    <xf numFmtId="178" fontId="13" fillId="2" borderId="9" xfId="0" applyNumberFormat="1" applyFont="1" applyFill="1" applyBorder="1" applyAlignment="1" applyProtection="1">
      <alignment horizontal="center" vertical="center"/>
    </xf>
    <xf numFmtId="0" fontId="11" fillId="2" borderId="0" xfId="0" applyFont="1" applyFill="1" applyAlignment="1" applyProtection="1">
      <alignment vertical="center"/>
    </xf>
    <xf numFmtId="0" fontId="13" fillId="2" borderId="7" xfId="0" applyFont="1" applyFill="1" applyBorder="1" applyAlignment="1" applyProtection="1">
      <alignment horizontal="center" vertical="center"/>
    </xf>
    <xf numFmtId="0" fontId="13" fillId="0" borderId="8" xfId="0" applyFont="1" applyBorder="1" applyAlignment="1">
      <alignment horizontal="center"/>
    </xf>
    <xf numFmtId="167" fontId="13" fillId="2" borderId="10" xfId="0" applyNumberFormat="1" applyFont="1" applyFill="1" applyBorder="1" applyAlignment="1">
      <alignment horizontal="center" vertical="center"/>
    </xf>
    <xf numFmtId="0" fontId="11" fillId="0" borderId="4" xfId="0" applyFont="1" applyBorder="1"/>
    <xf numFmtId="168" fontId="0" fillId="0" borderId="11" xfId="0" applyNumberFormat="1" applyFill="1" applyBorder="1" applyAlignment="1" applyProtection="1">
      <alignment horizontal="center"/>
      <protection locked="0"/>
    </xf>
    <xf numFmtId="168" fontId="13" fillId="0" borderId="11" xfId="0" applyNumberFormat="1" applyFont="1" applyFill="1" applyBorder="1" applyAlignment="1" applyProtection="1">
      <alignment horizontal="center"/>
      <protection locked="0"/>
    </xf>
    <xf numFmtId="0" fontId="13" fillId="2" borderId="8" xfId="0" applyFont="1" applyFill="1" applyBorder="1"/>
    <xf numFmtId="0" fontId="13" fillId="2" borderId="1" xfId="0" applyFont="1" applyFill="1" applyBorder="1"/>
    <xf numFmtId="0" fontId="13" fillId="2" borderId="4" xfId="0" applyFont="1" applyFill="1" applyBorder="1"/>
    <xf numFmtId="0" fontId="15" fillId="2" borderId="4" xfId="0" applyFont="1" applyFill="1" applyBorder="1"/>
    <xf numFmtId="0" fontId="11" fillId="2" borderId="4" xfId="0" applyFont="1" applyFill="1" applyBorder="1"/>
    <xf numFmtId="0" fontId="14" fillId="2" borderId="4" xfId="0" applyFont="1" applyFill="1" applyBorder="1"/>
    <xf numFmtId="0" fontId="13" fillId="2" borderId="1" xfId="0" applyFont="1" applyFill="1" applyBorder="1" applyAlignment="1">
      <alignment vertical="center"/>
    </xf>
    <xf numFmtId="0" fontId="15" fillId="0" borderId="4" xfId="0" applyFont="1" applyBorder="1"/>
    <xf numFmtId="0" fontId="15" fillId="0" borderId="5" xfId="0" applyFont="1" applyBorder="1"/>
    <xf numFmtId="168" fontId="0" fillId="2" borderId="16" xfId="0" applyNumberFormat="1" applyFill="1" applyBorder="1" applyAlignment="1">
      <alignment horizontal="center"/>
    </xf>
    <xf numFmtId="0" fontId="11" fillId="2" borderId="7" xfId="0" applyFont="1" applyFill="1" applyBorder="1"/>
    <xf numFmtId="0" fontId="0" fillId="0" borderId="8" xfId="0" applyBorder="1"/>
    <xf numFmtId="0" fontId="0" fillId="0" borderId="10" xfId="0" applyBorder="1"/>
    <xf numFmtId="0" fontId="15" fillId="0" borderId="2" xfId="0" applyFont="1" applyBorder="1"/>
    <xf numFmtId="0" fontId="13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15" fillId="0" borderId="6" xfId="0" applyFont="1" applyBorder="1"/>
    <xf numFmtId="0" fontId="13" fillId="0" borderId="6" xfId="0" applyFont="1" applyBorder="1"/>
    <xf numFmtId="0" fontId="0" fillId="0" borderId="6" xfId="0" applyBorder="1" applyAlignment="1">
      <alignment horizontal="center"/>
    </xf>
    <xf numFmtId="0" fontId="13" fillId="2" borderId="9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168" fontId="13" fillId="0" borderId="3" xfId="0" applyNumberFormat="1" applyFont="1" applyBorder="1" applyAlignment="1">
      <alignment horizontal="center" vertical="center"/>
    </xf>
    <xf numFmtId="0" fontId="13" fillId="2" borderId="4" xfId="0" applyFont="1" applyFill="1" applyBorder="1" applyAlignment="1">
      <alignment vertical="top"/>
    </xf>
    <xf numFmtId="0" fontId="14" fillId="2" borderId="0" xfId="0" applyFont="1" applyFill="1" applyBorder="1" applyAlignment="1">
      <alignment horizontal="centerContinuous"/>
    </xf>
    <xf numFmtId="0" fontId="11" fillId="2" borderId="4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 wrapText="1"/>
    </xf>
    <xf numFmtId="168" fontId="0" fillId="2" borderId="3" xfId="0" applyNumberFormat="1" applyFill="1" applyBorder="1" applyAlignment="1">
      <alignment horizontal="center" vertical="center"/>
    </xf>
    <xf numFmtId="9" fontId="0" fillId="0" borderId="0" xfId="3" applyFont="1" applyBorder="1" applyAlignment="1">
      <alignment horizontal="center"/>
    </xf>
    <xf numFmtId="0" fontId="0" fillId="0" borderId="3" xfId="0" applyBorder="1"/>
    <xf numFmtId="0" fontId="14" fillId="0" borderId="3" xfId="0" applyFont="1" applyBorder="1"/>
    <xf numFmtId="166" fontId="0" fillId="0" borderId="3" xfId="4" applyNumberFormat="1" applyFont="1" applyBorder="1"/>
    <xf numFmtId="166" fontId="0" fillId="0" borderId="3" xfId="0" applyNumberFormat="1" applyBorder="1"/>
    <xf numFmtId="0" fontId="14" fillId="0" borderId="3" xfId="0" applyFont="1" applyBorder="1" applyAlignment="1">
      <alignment horizontal="left" indent="1"/>
    </xf>
    <xf numFmtId="0" fontId="13" fillId="0" borderId="3" xfId="0" applyFont="1" applyFill="1" applyBorder="1"/>
    <xf numFmtId="9" fontId="13" fillId="0" borderId="3" xfId="3" applyFont="1" applyFill="1" applyBorder="1" applyAlignment="1">
      <alignment horizontal="center"/>
    </xf>
    <xf numFmtId="0" fontId="13" fillId="0" borderId="15" xfId="0" applyFont="1" applyBorder="1" applyAlignment="1">
      <alignment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15" xfId="0" applyBorder="1"/>
    <xf numFmtId="0" fontId="13" fillId="0" borderId="16" xfId="0" applyFont="1" applyFill="1" applyBorder="1"/>
    <xf numFmtId="9" fontId="13" fillId="0" borderId="16" xfId="3" applyFont="1" applyFill="1" applyBorder="1" applyAlignment="1">
      <alignment horizontal="center"/>
    </xf>
    <xf numFmtId="0" fontId="13" fillId="0" borderId="3" xfId="0" applyFont="1" applyBorder="1"/>
    <xf numFmtId="166" fontId="13" fillId="0" borderId="3" xfId="4" applyNumberFormat="1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166" fontId="13" fillId="0" borderId="16" xfId="0" applyNumberFormat="1" applyFont="1" applyBorder="1" applyAlignment="1">
      <alignment vertical="center"/>
    </xf>
    <xf numFmtId="0" fontId="14" fillId="0" borderId="15" xfId="0" applyFont="1" applyBorder="1"/>
    <xf numFmtId="166" fontId="0" fillId="0" borderId="15" xfId="4" applyNumberFormat="1" applyFont="1" applyBorder="1"/>
    <xf numFmtId="0" fontId="14" fillId="0" borderId="16" xfId="0" applyFont="1" applyBorder="1"/>
    <xf numFmtId="166" fontId="0" fillId="0" borderId="16" xfId="4" applyNumberFormat="1" applyFont="1" applyBorder="1"/>
    <xf numFmtId="0" fontId="13" fillId="2" borderId="0" xfId="0" applyFont="1" applyFill="1" applyAlignment="1" applyProtection="1">
      <alignment horizontal="left" indent="1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left" indent="1"/>
    </xf>
    <xf numFmtId="9" fontId="0" fillId="0" borderId="3" xfId="3" applyNumberFormat="1" applyFont="1" applyBorder="1" applyAlignment="1">
      <alignment horizontal="center"/>
    </xf>
    <xf numFmtId="9" fontId="13" fillId="0" borderId="16" xfId="3" applyNumberFormat="1" applyFont="1" applyFill="1" applyBorder="1" applyAlignment="1">
      <alignment horizontal="center" vertical="center"/>
    </xf>
    <xf numFmtId="9" fontId="13" fillId="0" borderId="3" xfId="3" applyNumberFormat="1" applyFont="1" applyBorder="1" applyAlignment="1">
      <alignment horizontal="center" vertical="center"/>
    </xf>
    <xf numFmtId="9" fontId="0" fillId="0" borderId="15" xfId="3" applyNumberFormat="1" applyFont="1" applyBorder="1" applyAlignment="1">
      <alignment horizontal="center"/>
    </xf>
    <xf numFmtId="9" fontId="0" fillId="0" borderId="16" xfId="3" applyNumberFormat="1" applyFont="1" applyBorder="1" applyAlignment="1">
      <alignment horizontal="center"/>
    </xf>
    <xf numFmtId="9" fontId="13" fillId="0" borderId="16" xfId="3" applyNumberFormat="1" applyFont="1" applyBorder="1" applyAlignment="1">
      <alignment horizontal="center" vertical="center"/>
    </xf>
    <xf numFmtId="170" fontId="0" fillId="5" borderId="19" xfId="0" applyNumberFormat="1" applyFill="1" applyBorder="1" applyAlignment="1" applyProtection="1">
      <alignment horizontal="center"/>
      <protection locked="0"/>
    </xf>
    <xf numFmtId="0" fontId="0" fillId="0" borderId="6" xfId="0" applyFont="1" applyFill="1" applyBorder="1" applyAlignment="1" applyProtection="1">
      <alignment horizontal="left" vertical="center" wrapText="1"/>
      <protection locked="0"/>
    </xf>
    <xf numFmtId="0" fontId="0" fillId="0" borderId="12" xfId="0" applyFont="1" applyFill="1" applyBorder="1" applyAlignment="1" applyProtection="1">
      <alignment horizontal="left" vertical="center" wrapText="1"/>
      <protection locked="0"/>
    </xf>
    <xf numFmtId="0" fontId="13" fillId="0" borderId="0" xfId="5" applyFont="1" applyFill="1" applyBorder="1" applyAlignment="1">
      <alignment horizontal="left" vertical="center"/>
    </xf>
    <xf numFmtId="0" fontId="13" fillId="0" borderId="0" xfId="0" applyFont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</xf>
    <xf numFmtId="0" fontId="13" fillId="0" borderId="11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Continuous" vertical="center" wrapText="1"/>
    </xf>
    <xf numFmtId="0" fontId="13" fillId="0" borderId="1" xfId="0" applyFont="1" applyBorder="1" applyAlignment="1" applyProtection="1">
      <alignment horizontal="center"/>
    </xf>
    <xf numFmtId="0" fontId="13" fillId="0" borderId="14" xfId="0" applyFont="1" applyBorder="1" applyAlignment="1" applyProtection="1">
      <alignment horizontal="center"/>
    </xf>
    <xf numFmtId="10" fontId="0" fillId="0" borderId="0" xfId="3" applyNumberFormat="1" applyFont="1" applyFill="1" applyBorder="1" applyAlignment="1" applyProtection="1">
      <alignment horizontal="left" indent="2"/>
    </xf>
  </cellXfs>
  <cellStyles count="43">
    <cellStyle name="Comma 21 2" xfId="41"/>
    <cellStyle name="Moeda" xfId="1" builtinId="4"/>
    <cellStyle name="Moeda 2" xfId="36"/>
    <cellStyle name="Normal" xfId="0" builtinId="0"/>
    <cellStyle name="Normal 10" xfId="38"/>
    <cellStyle name="Normal 2" xfId="2"/>
    <cellStyle name="Normal 2 2" xfId="5"/>
    <cellStyle name="Normal 3" xfId="8"/>
    <cellStyle name="Normal 3 2" xfId="11"/>
    <cellStyle name="Normal 3 2 2" xfId="23"/>
    <cellStyle name="Normal 3 3" xfId="31"/>
    <cellStyle name="Normal 4" xfId="14"/>
    <cellStyle name="Normal 5" xfId="17"/>
    <cellStyle name="Normal 6" xfId="20"/>
    <cellStyle name="Normal 7" xfId="24"/>
    <cellStyle name="Normal 8" xfId="28"/>
    <cellStyle name="Normal 9" xfId="35"/>
    <cellStyle name="Porcentagem" xfId="3" builtinId="5"/>
    <cellStyle name="Porcentagem 2" xfId="9"/>
    <cellStyle name="Porcentagem 2 2" xfId="12"/>
    <cellStyle name="Porcentagem 2 3" xfId="32"/>
    <cellStyle name="Porcentagem 3" xfId="15"/>
    <cellStyle name="Porcentagem 4" xfId="18"/>
    <cellStyle name="Porcentagem 5" xfId="21"/>
    <cellStyle name="Porcentagem 6" xfId="27"/>
    <cellStyle name="Porcentagem 7" xfId="29"/>
    <cellStyle name="Porcentagem 8" xfId="40"/>
    <cellStyle name="Premissas" xfId="7"/>
    <cellStyle name="Projeções" xfId="25"/>
    <cellStyle name="Vírgula" xfId="4" builtinId="3"/>
    <cellStyle name="Vírgula 10" xfId="39"/>
    <cellStyle name="Vírgula 11" xfId="42"/>
    <cellStyle name="Vírgula 2" xfId="6"/>
    <cellStyle name="Vírgula 2 2" xfId="13"/>
    <cellStyle name="Vírgula 3" xfId="10"/>
    <cellStyle name="Vírgula 3 2" xfId="33"/>
    <cellStyle name="Vírgula 4" xfId="16"/>
    <cellStyle name="Vírgula 5" xfId="19"/>
    <cellStyle name="Vírgula 5 2" xfId="34"/>
    <cellStyle name="Vírgula 6" xfId="22"/>
    <cellStyle name="Vírgula 7" xfId="26"/>
    <cellStyle name="Vírgula 8" xfId="30"/>
    <cellStyle name="Vírgula 9" xfId="37"/>
  </cellStyles>
  <dxfs count="0"/>
  <tableStyles count="0" defaultTableStyle="TableStyleMedium9" defaultPivotStyle="PivotStyleLight16"/>
  <colors>
    <mruColors>
      <color rgb="FFD9FB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hzagc-fls001\usuarios\bretas\Petrolina\PETROLINA\valuation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4013s001\Trab\Pasta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saofsr01\fas\Corporate%20Finance\Clientes%20-%20Financial%20Services\Aurea%20Seguros\Documents%20and%20Settings\lpereira\Local%20Settings\Temporary%20Internet%20Files\OLK1C2\T-Bon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martflow.inisteel.com/MMM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0689;&#49437;\c\My%20Documents\&#51201;&#49328;&#49444;&#44228;\CGL-PILOT\DRAFT\AKF-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casa\My%20Documents\&#51201;&#49328;&#49444;&#44228;\CGL-PILOT\DRAFT\AKF-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80;&#51452;&#49345;new\My%20Documents\My%20Documents\&#51201;&#49328;&#49444;&#44228;\CGL-PILOT\DRAFT\AKF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1"/>
      <sheetName val="1"/>
      <sheetName val="Resultados"/>
      <sheetName val="Painel de Controle"/>
      <sheetName val="SPE"/>
      <sheetName val="Valuation"/>
      <sheetName val="IS"/>
      <sheetName val="BS"/>
      <sheetName val="CF"/>
      <sheetName val="Funding"/>
      <sheetName val="Premissas Funding"/>
      <sheetName val="Balanço Prévio"/>
      <sheetName val="Entrada de Dados"/>
      <sheetName val="Sensib"/>
      <sheetName val="2"/>
      <sheetName val="Receitas"/>
      <sheetName val="Capex Estimado"/>
      <sheetName val="Capex Orçado"/>
      <sheetName val="Opex"/>
      <sheetName val="3"/>
      <sheetName val="Debt"/>
      <sheetName val="Auxiliar"/>
      <sheetName val="Resultados velho"/>
      <sheetName val="4"/>
      <sheetName val="Indicadores"/>
      <sheetName val="Rec Opex Capex"/>
      <sheetName val="Rec Totais (a)"/>
      <sheetName val="Rec Totais (b)"/>
      <sheetName val="Balanço"/>
      <sheetName val="Resultado"/>
      <sheetName val="Fluxos Acumulados"/>
      <sheetName val="Cap Dív"/>
      <sheetName val="DSCR - LTDE"/>
      <sheetName val="Rentabilidade"/>
      <sheetName val="Módulo2"/>
      <sheetName val="Módul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ta1"/>
      <sheetName val="#REF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Bond"/>
      <sheetName val="Global-Bond 27"/>
      <sheetName val="#REF"/>
      <sheetName val="S&amp;P 500 &amp; Raw Data"/>
      <sheetName val="T. Bill rates"/>
    </sheetNames>
    <sheetDataSet>
      <sheetData sheetId="0" refreshError="1">
        <row r="3">
          <cell r="A3">
            <v>36707</v>
          </cell>
        </row>
      </sheetData>
      <sheetData sheetId="1" refreshError="1">
        <row r="3">
          <cell r="A3">
            <v>36707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6차-PIPING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"/>
      <sheetName val="MCBR"/>
    </sheetNames>
    <sheetDataSet>
      <sheetData sheetId="0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1"/>
  <sheetViews>
    <sheetView showGridLines="0" zoomScale="90" zoomScaleNormal="90" workbookViewId="0"/>
  </sheetViews>
  <sheetFormatPr defaultColWidth="9.140625" defaultRowHeight="12.75" x14ac:dyDescent="0.2"/>
  <cols>
    <col min="1" max="1" width="2.85546875" style="154" customWidth="1"/>
    <col min="2" max="2" width="3.28515625" style="154" customWidth="1"/>
    <col min="3" max="3" width="47" style="154" customWidth="1"/>
    <col min="4" max="14" width="10.85546875" style="154" customWidth="1"/>
    <col min="15" max="24" width="10.7109375" style="154" customWidth="1"/>
    <col min="25" max="25" width="12.5703125" style="154" customWidth="1"/>
    <col min="26" max="26" width="12.28515625" style="154" bestFit="1" customWidth="1"/>
    <col min="27" max="16384" width="9.140625" style="154"/>
  </cols>
  <sheetData>
    <row r="1" spans="1:34" x14ac:dyDescent="0.2">
      <c r="N1" s="253"/>
    </row>
    <row r="2" spans="1:34" x14ac:dyDescent="0.2">
      <c r="E2" s="302"/>
      <c r="F2" s="432"/>
      <c r="G2" s="302"/>
      <c r="H2" s="302"/>
      <c r="I2" s="302"/>
      <c r="J2" s="302"/>
      <c r="K2" s="302"/>
      <c r="L2" s="302"/>
      <c r="N2" s="253"/>
    </row>
    <row r="3" spans="1:34" x14ac:dyDescent="0.2">
      <c r="A3" s="153" t="s">
        <v>191</v>
      </c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2"/>
      <c r="U3" s="302"/>
      <c r="V3" s="302"/>
      <c r="W3" s="302"/>
      <c r="X3" s="302"/>
    </row>
    <row r="4" spans="1:34" x14ac:dyDescent="0.2">
      <c r="A4" s="153"/>
      <c r="B4" s="157"/>
      <c r="C4" s="158"/>
      <c r="D4" s="158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2"/>
    </row>
    <row r="5" spans="1:34" x14ac:dyDescent="0.2">
      <c r="A5" s="157" t="s">
        <v>245</v>
      </c>
      <c r="B5" s="157"/>
      <c r="C5" s="160"/>
      <c r="D5" s="160"/>
      <c r="E5" s="153"/>
      <c r="F5" s="153"/>
      <c r="G5" s="153"/>
    </row>
    <row r="6" spans="1:34" ht="18" customHeight="1" x14ac:dyDescent="0.2">
      <c r="A6" s="161"/>
      <c r="B6" s="162"/>
      <c r="C6" s="163"/>
      <c r="D6" s="164"/>
      <c r="E6" s="165">
        <v>1</v>
      </c>
      <c r="F6" s="165">
        <f>E6+1</f>
        <v>2</v>
      </c>
      <c r="G6" s="165">
        <f t="shared" ref="G6:X6" si="0">F6+1</f>
        <v>3</v>
      </c>
      <c r="H6" s="165">
        <f t="shared" si="0"/>
        <v>4</v>
      </c>
      <c r="I6" s="165">
        <f t="shared" si="0"/>
        <v>5</v>
      </c>
      <c r="J6" s="165">
        <f t="shared" si="0"/>
        <v>6</v>
      </c>
      <c r="K6" s="165">
        <f t="shared" si="0"/>
        <v>7</v>
      </c>
      <c r="L6" s="165">
        <f t="shared" si="0"/>
        <v>8</v>
      </c>
      <c r="M6" s="165">
        <f t="shared" si="0"/>
        <v>9</v>
      </c>
      <c r="N6" s="165">
        <f t="shared" si="0"/>
        <v>10</v>
      </c>
      <c r="O6" s="165">
        <f t="shared" si="0"/>
        <v>11</v>
      </c>
      <c r="P6" s="165">
        <f t="shared" si="0"/>
        <v>12</v>
      </c>
      <c r="Q6" s="165">
        <f t="shared" si="0"/>
        <v>13</v>
      </c>
      <c r="R6" s="165">
        <f t="shared" si="0"/>
        <v>14</v>
      </c>
      <c r="S6" s="165">
        <f t="shared" si="0"/>
        <v>15</v>
      </c>
      <c r="T6" s="165">
        <f t="shared" si="0"/>
        <v>16</v>
      </c>
      <c r="U6" s="165">
        <f t="shared" si="0"/>
        <v>17</v>
      </c>
      <c r="V6" s="165">
        <f t="shared" si="0"/>
        <v>18</v>
      </c>
      <c r="W6" s="165">
        <f t="shared" si="0"/>
        <v>19</v>
      </c>
      <c r="X6" s="165">
        <f t="shared" si="0"/>
        <v>20</v>
      </c>
      <c r="Y6" s="166" t="s">
        <v>2</v>
      </c>
    </row>
    <row r="7" spans="1:34" x14ac:dyDescent="0.2">
      <c r="A7" s="167"/>
      <c r="B7" s="168"/>
      <c r="C7" s="168"/>
      <c r="D7" s="169"/>
      <c r="E7" s="170"/>
      <c r="F7" s="171"/>
      <c r="G7" s="170"/>
      <c r="H7" s="171"/>
      <c r="I7" s="170"/>
      <c r="J7" s="171"/>
      <c r="K7" s="170"/>
      <c r="L7" s="171"/>
      <c r="M7" s="170"/>
      <c r="N7" s="171"/>
      <c r="O7" s="492"/>
      <c r="P7" s="171"/>
      <c r="Q7" s="170"/>
      <c r="R7" s="171"/>
      <c r="S7" s="170"/>
      <c r="T7" s="171"/>
      <c r="U7" s="170"/>
      <c r="V7" s="171"/>
      <c r="W7" s="170"/>
      <c r="X7" s="171"/>
      <c r="Y7" s="171"/>
      <c r="Z7" s="172"/>
      <c r="AA7" s="172"/>
      <c r="AB7" s="172"/>
      <c r="AC7" s="172"/>
      <c r="AD7" s="172"/>
      <c r="AE7" s="172"/>
      <c r="AF7" s="172"/>
      <c r="AG7" s="172"/>
      <c r="AH7" s="172"/>
    </row>
    <row r="8" spans="1:34" x14ac:dyDescent="0.2">
      <c r="A8" s="173" t="s">
        <v>59</v>
      </c>
      <c r="B8" s="174"/>
      <c r="C8" s="174"/>
      <c r="D8" s="175"/>
      <c r="E8" s="176">
        <f>E10+E17+E24</f>
        <v>0</v>
      </c>
      <c r="F8" s="177">
        <f t="shared" ref="F8:Y8" si="1">F10+F17+F24</f>
        <v>0</v>
      </c>
      <c r="G8" s="176">
        <f t="shared" si="1"/>
        <v>0</v>
      </c>
      <c r="H8" s="177">
        <f t="shared" si="1"/>
        <v>0</v>
      </c>
      <c r="I8" s="176">
        <f t="shared" si="1"/>
        <v>0</v>
      </c>
      <c r="J8" s="177">
        <f t="shared" si="1"/>
        <v>0</v>
      </c>
      <c r="K8" s="176">
        <f t="shared" si="1"/>
        <v>0</v>
      </c>
      <c r="L8" s="177">
        <f t="shared" si="1"/>
        <v>0</v>
      </c>
      <c r="M8" s="176">
        <f t="shared" si="1"/>
        <v>0</v>
      </c>
      <c r="N8" s="177">
        <f t="shared" si="1"/>
        <v>0</v>
      </c>
      <c r="O8" s="493">
        <f t="shared" si="1"/>
        <v>0</v>
      </c>
      <c r="P8" s="177">
        <f t="shared" si="1"/>
        <v>0</v>
      </c>
      <c r="Q8" s="176">
        <f t="shared" si="1"/>
        <v>0</v>
      </c>
      <c r="R8" s="177">
        <f t="shared" si="1"/>
        <v>0</v>
      </c>
      <c r="S8" s="176">
        <f t="shared" si="1"/>
        <v>0</v>
      </c>
      <c r="T8" s="177">
        <f t="shared" si="1"/>
        <v>0</v>
      </c>
      <c r="U8" s="176">
        <f t="shared" si="1"/>
        <v>0</v>
      </c>
      <c r="V8" s="177">
        <f t="shared" si="1"/>
        <v>0</v>
      </c>
      <c r="W8" s="176">
        <f t="shared" si="1"/>
        <v>0</v>
      </c>
      <c r="X8" s="177">
        <f t="shared" si="1"/>
        <v>0</v>
      </c>
      <c r="Y8" s="177">
        <f t="shared" si="1"/>
        <v>0</v>
      </c>
      <c r="Z8" s="172"/>
      <c r="AA8" s="172"/>
      <c r="AB8" s="172"/>
      <c r="AC8" s="172"/>
      <c r="AD8" s="172"/>
      <c r="AE8" s="172"/>
      <c r="AF8" s="172"/>
      <c r="AG8" s="172"/>
      <c r="AH8" s="172"/>
    </row>
    <row r="9" spans="1:34" x14ac:dyDescent="0.2">
      <c r="A9" s="178"/>
      <c r="B9" s="179"/>
      <c r="C9" s="179"/>
      <c r="D9" s="180"/>
      <c r="E9" s="181"/>
      <c r="F9" s="182"/>
      <c r="G9" s="181"/>
      <c r="H9" s="182"/>
      <c r="I9" s="181"/>
      <c r="J9" s="182"/>
      <c r="K9" s="181"/>
      <c r="L9" s="182"/>
      <c r="M9" s="181"/>
      <c r="N9" s="182"/>
      <c r="O9" s="494"/>
      <c r="P9" s="182"/>
      <c r="Q9" s="181"/>
      <c r="R9" s="182"/>
      <c r="S9" s="181"/>
      <c r="T9" s="182"/>
      <c r="U9" s="181"/>
      <c r="V9" s="182"/>
      <c r="W9" s="181"/>
      <c r="X9" s="182"/>
      <c r="Y9" s="182"/>
      <c r="Z9" s="172"/>
      <c r="AA9" s="172"/>
      <c r="AB9" s="172"/>
      <c r="AC9" s="172"/>
      <c r="AD9" s="172"/>
      <c r="AE9" s="172"/>
      <c r="AF9" s="172"/>
      <c r="AG9" s="172"/>
      <c r="AH9" s="172"/>
    </row>
    <row r="10" spans="1:34" x14ac:dyDescent="0.2">
      <c r="A10" s="178"/>
      <c r="B10" s="174" t="s">
        <v>268</v>
      </c>
      <c r="C10" s="174"/>
      <c r="D10" s="175"/>
      <c r="E10" s="177">
        <f>(E11*E12)</f>
        <v>0</v>
      </c>
      <c r="F10" s="177">
        <f>(F11*F12)</f>
        <v>0</v>
      </c>
      <c r="G10" s="177">
        <f t="shared" ref="G10:X10" si="2">(G11*G12)</f>
        <v>0</v>
      </c>
      <c r="H10" s="177">
        <f t="shared" si="2"/>
        <v>0</v>
      </c>
      <c r="I10" s="177">
        <f t="shared" si="2"/>
        <v>0</v>
      </c>
      <c r="J10" s="177">
        <f t="shared" si="2"/>
        <v>0</v>
      </c>
      <c r="K10" s="177">
        <f t="shared" si="2"/>
        <v>0</v>
      </c>
      <c r="L10" s="177">
        <f t="shared" si="2"/>
        <v>0</v>
      </c>
      <c r="M10" s="177">
        <f t="shared" si="2"/>
        <v>0</v>
      </c>
      <c r="N10" s="177">
        <f t="shared" si="2"/>
        <v>0</v>
      </c>
      <c r="O10" s="177">
        <f t="shared" si="2"/>
        <v>0</v>
      </c>
      <c r="P10" s="177">
        <f t="shared" si="2"/>
        <v>0</v>
      </c>
      <c r="Q10" s="177">
        <f t="shared" si="2"/>
        <v>0</v>
      </c>
      <c r="R10" s="177">
        <f t="shared" si="2"/>
        <v>0</v>
      </c>
      <c r="S10" s="177">
        <f t="shared" si="2"/>
        <v>0</v>
      </c>
      <c r="T10" s="177">
        <f t="shared" si="2"/>
        <v>0</v>
      </c>
      <c r="U10" s="177">
        <f t="shared" si="2"/>
        <v>0</v>
      </c>
      <c r="V10" s="177">
        <f t="shared" si="2"/>
        <v>0</v>
      </c>
      <c r="W10" s="177">
        <f t="shared" si="2"/>
        <v>0</v>
      </c>
      <c r="X10" s="177">
        <f t="shared" si="2"/>
        <v>0</v>
      </c>
      <c r="Y10" s="177">
        <f>SUM(E10:X10)</f>
        <v>0</v>
      </c>
      <c r="Z10" s="172"/>
      <c r="AA10" s="172"/>
      <c r="AB10" s="172"/>
      <c r="AC10" s="172"/>
      <c r="AD10" s="172"/>
      <c r="AE10" s="172"/>
      <c r="AF10" s="172"/>
      <c r="AG10" s="172"/>
      <c r="AH10" s="172"/>
    </row>
    <row r="11" spans="1:34" ht="12.75" customHeight="1" x14ac:dyDescent="0.2">
      <c r="A11" s="183"/>
      <c r="B11" s="184"/>
      <c r="C11" s="185" t="s">
        <v>60</v>
      </c>
      <c r="D11" s="186"/>
      <c r="E11" s="435">
        <f t="shared" ref="E11:F11" si="3">E14*E15*(E13/12)/1000</f>
        <v>0</v>
      </c>
      <c r="F11" s="435">
        <f t="shared" si="3"/>
        <v>0</v>
      </c>
      <c r="G11" s="435">
        <f>G14*G15*(G13/12)/1000</f>
        <v>0</v>
      </c>
      <c r="H11" s="435">
        <f t="shared" ref="H11:X11" si="4">H14*H15*(H13/12)/1000</f>
        <v>0</v>
      </c>
      <c r="I11" s="435">
        <f t="shared" si="4"/>
        <v>0</v>
      </c>
      <c r="J11" s="435">
        <f t="shared" si="4"/>
        <v>0</v>
      </c>
      <c r="K11" s="435">
        <f t="shared" si="4"/>
        <v>0</v>
      </c>
      <c r="L11" s="435">
        <f t="shared" si="4"/>
        <v>0</v>
      </c>
      <c r="M11" s="435">
        <f t="shared" si="4"/>
        <v>0</v>
      </c>
      <c r="N11" s="435">
        <f t="shared" si="4"/>
        <v>0</v>
      </c>
      <c r="O11" s="435">
        <f t="shared" si="4"/>
        <v>0</v>
      </c>
      <c r="P11" s="435">
        <f t="shared" si="4"/>
        <v>0</v>
      </c>
      <c r="Q11" s="435">
        <f t="shared" si="4"/>
        <v>0</v>
      </c>
      <c r="R11" s="435">
        <f t="shared" si="4"/>
        <v>0</v>
      </c>
      <c r="S11" s="435">
        <f t="shared" si="4"/>
        <v>0</v>
      </c>
      <c r="T11" s="435">
        <f t="shared" si="4"/>
        <v>0</v>
      </c>
      <c r="U11" s="435">
        <f t="shared" si="4"/>
        <v>0</v>
      </c>
      <c r="V11" s="435">
        <f t="shared" si="4"/>
        <v>0</v>
      </c>
      <c r="W11" s="435">
        <f t="shared" si="4"/>
        <v>0</v>
      </c>
      <c r="X11" s="435">
        <f t="shared" si="4"/>
        <v>0</v>
      </c>
      <c r="Y11" s="182"/>
      <c r="Z11" s="172"/>
      <c r="AA11" s="172"/>
      <c r="AB11" s="172"/>
      <c r="AC11" s="172"/>
      <c r="AD11" s="172"/>
      <c r="AE11" s="172"/>
      <c r="AF11" s="172"/>
      <c r="AG11" s="172"/>
      <c r="AH11" s="172"/>
    </row>
    <row r="12" spans="1:34" x14ac:dyDescent="0.2">
      <c r="A12" s="183"/>
      <c r="B12" s="184"/>
      <c r="C12" s="185" t="s">
        <v>82</v>
      </c>
      <c r="D12" s="187">
        <v>2.1</v>
      </c>
      <c r="E12" s="188">
        <f t="shared" ref="E12:X13" si="5">D12</f>
        <v>2.1</v>
      </c>
      <c r="F12" s="189">
        <f t="shared" si="5"/>
        <v>2.1</v>
      </c>
      <c r="G12" s="188">
        <f t="shared" si="5"/>
        <v>2.1</v>
      </c>
      <c r="H12" s="190">
        <f t="shared" si="5"/>
        <v>2.1</v>
      </c>
      <c r="I12" s="191">
        <f t="shared" si="5"/>
        <v>2.1</v>
      </c>
      <c r="J12" s="190">
        <f t="shared" si="5"/>
        <v>2.1</v>
      </c>
      <c r="K12" s="191">
        <f t="shared" si="5"/>
        <v>2.1</v>
      </c>
      <c r="L12" s="190">
        <f t="shared" si="5"/>
        <v>2.1</v>
      </c>
      <c r="M12" s="191">
        <f t="shared" si="5"/>
        <v>2.1</v>
      </c>
      <c r="N12" s="190">
        <f t="shared" si="5"/>
        <v>2.1</v>
      </c>
      <c r="O12" s="495">
        <f t="shared" si="5"/>
        <v>2.1</v>
      </c>
      <c r="P12" s="190">
        <f t="shared" si="5"/>
        <v>2.1</v>
      </c>
      <c r="Q12" s="191">
        <f t="shared" si="5"/>
        <v>2.1</v>
      </c>
      <c r="R12" s="190">
        <f t="shared" si="5"/>
        <v>2.1</v>
      </c>
      <c r="S12" s="191">
        <f t="shared" si="5"/>
        <v>2.1</v>
      </c>
      <c r="T12" s="190">
        <f t="shared" si="5"/>
        <v>2.1</v>
      </c>
      <c r="U12" s="191">
        <f t="shared" si="5"/>
        <v>2.1</v>
      </c>
      <c r="V12" s="190">
        <f t="shared" si="5"/>
        <v>2.1</v>
      </c>
      <c r="W12" s="191">
        <f t="shared" si="5"/>
        <v>2.1</v>
      </c>
      <c r="X12" s="190">
        <f t="shared" si="5"/>
        <v>2.1</v>
      </c>
      <c r="Y12" s="192"/>
      <c r="Z12" s="172"/>
      <c r="AA12" s="172"/>
      <c r="AB12" s="172"/>
      <c r="AC12" s="172"/>
      <c r="AD12" s="172"/>
      <c r="AE12" s="172"/>
      <c r="AF12" s="172"/>
      <c r="AG12" s="172"/>
      <c r="AH12" s="172"/>
    </row>
    <row r="13" spans="1:34" x14ac:dyDescent="0.2">
      <c r="A13" s="183"/>
      <c r="B13" s="184"/>
      <c r="C13" s="185" t="s">
        <v>83</v>
      </c>
      <c r="D13" s="436">
        <v>313</v>
      </c>
      <c r="E13" s="437">
        <f>D13</f>
        <v>313</v>
      </c>
      <c r="F13" s="437">
        <f t="shared" si="5"/>
        <v>313</v>
      </c>
      <c r="G13" s="437">
        <f t="shared" si="5"/>
        <v>313</v>
      </c>
      <c r="H13" s="437">
        <f t="shared" si="5"/>
        <v>313</v>
      </c>
      <c r="I13" s="437">
        <f t="shared" si="5"/>
        <v>313</v>
      </c>
      <c r="J13" s="437">
        <f t="shared" si="5"/>
        <v>313</v>
      </c>
      <c r="K13" s="437">
        <f t="shared" si="5"/>
        <v>313</v>
      </c>
      <c r="L13" s="437">
        <f t="shared" si="5"/>
        <v>313</v>
      </c>
      <c r="M13" s="437">
        <f t="shared" si="5"/>
        <v>313</v>
      </c>
      <c r="N13" s="437">
        <f t="shared" si="5"/>
        <v>313</v>
      </c>
      <c r="O13" s="501">
        <f t="shared" si="5"/>
        <v>313</v>
      </c>
      <c r="P13" s="437">
        <f t="shared" si="5"/>
        <v>313</v>
      </c>
      <c r="Q13" s="437">
        <f t="shared" si="5"/>
        <v>313</v>
      </c>
      <c r="R13" s="437">
        <f t="shared" si="5"/>
        <v>313</v>
      </c>
      <c r="S13" s="437">
        <f t="shared" si="5"/>
        <v>313</v>
      </c>
      <c r="T13" s="437">
        <f t="shared" si="5"/>
        <v>313</v>
      </c>
      <c r="U13" s="437">
        <f t="shared" si="5"/>
        <v>313</v>
      </c>
      <c r="V13" s="437">
        <f t="shared" si="5"/>
        <v>313</v>
      </c>
      <c r="W13" s="437">
        <f t="shared" si="5"/>
        <v>313</v>
      </c>
      <c r="X13" s="437">
        <f t="shared" si="5"/>
        <v>313</v>
      </c>
      <c r="Y13" s="192"/>
      <c r="Z13" s="172"/>
      <c r="AA13" s="172"/>
      <c r="AB13" s="172"/>
      <c r="AC13" s="172"/>
      <c r="AD13" s="172"/>
      <c r="AE13" s="172"/>
      <c r="AF13" s="172"/>
      <c r="AG13" s="172"/>
      <c r="AH13" s="172"/>
    </row>
    <row r="14" spans="1:34" x14ac:dyDescent="0.2">
      <c r="A14" s="183"/>
      <c r="B14" s="184" t="s">
        <v>211</v>
      </c>
      <c r="C14" s="185"/>
      <c r="D14" s="186"/>
      <c r="E14" s="661"/>
      <c r="F14" s="661"/>
      <c r="G14" s="661"/>
      <c r="H14" s="661"/>
      <c r="I14" s="661"/>
      <c r="J14" s="661"/>
      <c r="K14" s="661"/>
      <c r="L14" s="661"/>
      <c r="M14" s="661"/>
      <c r="N14" s="661"/>
      <c r="O14" s="661"/>
      <c r="P14" s="661"/>
      <c r="Q14" s="661"/>
      <c r="R14" s="661"/>
      <c r="S14" s="661"/>
      <c r="T14" s="661"/>
      <c r="U14" s="661"/>
      <c r="V14" s="661"/>
      <c r="W14" s="661"/>
      <c r="X14" s="661"/>
      <c r="Y14" s="192"/>
      <c r="Z14" s="172"/>
      <c r="AA14" s="172"/>
      <c r="AB14" s="172"/>
      <c r="AC14" s="172"/>
      <c r="AD14" s="172"/>
      <c r="AE14" s="172"/>
      <c r="AF14" s="172"/>
      <c r="AG14" s="172"/>
      <c r="AH14" s="172"/>
    </row>
    <row r="15" spans="1:34" x14ac:dyDescent="0.2">
      <c r="A15" s="183"/>
      <c r="B15" s="184" t="s">
        <v>84</v>
      </c>
      <c r="C15" s="185"/>
      <c r="D15" s="186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192"/>
      <c r="Z15" s="172"/>
      <c r="AA15" s="172"/>
      <c r="AB15" s="172"/>
      <c r="AC15" s="172"/>
      <c r="AD15" s="172"/>
      <c r="AE15" s="172"/>
      <c r="AF15" s="172"/>
      <c r="AG15" s="172"/>
      <c r="AH15" s="172"/>
    </row>
    <row r="16" spans="1:34" x14ac:dyDescent="0.2">
      <c r="A16" s="183"/>
      <c r="B16" s="184"/>
      <c r="C16" s="185"/>
      <c r="D16" s="186"/>
      <c r="E16" s="181"/>
      <c r="F16" s="182"/>
      <c r="G16" s="181"/>
      <c r="H16" s="192"/>
      <c r="I16" s="193"/>
      <c r="J16" s="192"/>
      <c r="K16" s="193"/>
      <c r="L16" s="192"/>
      <c r="M16" s="193"/>
      <c r="N16" s="192"/>
      <c r="O16" s="496"/>
      <c r="P16" s="192"/>
      <c r="Q16" s="193"/>
      <c r="R16" s="192"/>
      <c r="S16" s="193"/>
      <c r="T16" s="192"/>
      <c r="U16" s="193"/>
      <c r="V16" s="192"/>
      <c r="W16" s="193"/>
      <c r="X16" s="192"/>
      <c r="Y16" s="192"/>
      <c r="Z16" s="172"/>
      <c r="AA16" s="172"/>
      <c r="AB16" s="172"/>
      <c r="AC16" s="172"/>
      <c r="AD16" s="172"/>
      <c r="AE16" s="172"/>
      <c r="AF16" s="172"/>
      <c r="AG16" s="172"/>
      <c r="AH16" s="172"/>
    </row>
    <row r="17" spans="1:34" x14ac:dyDescent="0.2">
      <c r="A17" s="183"/>
      <c r="B17" s="174" t="s">
        <v>269</v>
      </c>
      <c r="C17" s="174"/>
      <c r="D17" s="175"/>
      <c r="E17" s="177">
        <f>(E18*E19)</f>
        <v>0</v>
      </c>
      <c r="F17" s="177">
        <f>(F18*F19)</f>
        <v>0</v>
      </c>
      <c r="G17" s="177">
        <f t="shared" ref="G17" si="6">(G18*G19)</f>
        <v>0</v>
      </c>
      <c r="H17" s="177">
        <f t="shared" ref="H17" si="7">(H18*H19)</f>
        <v>0</v>
      </c>
      <c r="I17" s="177">
        <f t="shared" ref="I17" si="8">(I18*I19)</f>
        <v>0</v>
      </c>
      <c r="J17" s="177">
        <f t="shared" ref="J17" si="9">(J18*J19)</f>
        <v>0</v>
      </c>
      <c r="K17" s="177">
        <f t="shared" ref="K17" si="10">(K18*K19)</f>
        <v>0</v>
      </c>
      <c r="L17" s="177">
        <f t="shared" ref="L17" si="11">(L18*L19)</f>
        <v>0</v>
      </c>
      <c r="M17" s="177">
        <f t="shared" ref="M17" si="12">(M18*M19)</f>
        <v>0</v>
      </c>
      <c r="N17" s="177">
        <f t="shared" ref="N17" si="13">(N18*N19)</f>
        <v>0</v>
      </c>
      <c r="O17" s="177">
        <f t="shared" ref="O17" si="14">(O18*O19)</f>
        <v>0</v>
      </c>
      <c r="P17" s="177">
        <f t="shared" ref="P17" si="15">(P18*P19)</f>
        <v>0</v>
      </c>
      <c r="Q17" s="177">
        <f t="shared" ref="Q17" si="16">(Q18*Q19)</f>
        <v>0</v>
      </c>
      <c r="R17" s="177">
        <f t="shared" ref="R17" si="17">(R18*R19)</f>
        <v>0</v>
      </c>
      <c r="S17" s="177">
        <f t="shared" ref="S17" si="18">(S18*S19)</f>
        <v>0</v>
      </c>
      <c r="T17" s="177">
        <f t="shared" ref="T17" si="19">(T18*T19)</f>
        <v>0</v>
      </c>
      <c r="U17" s="177">
        <f t="shared" ref="U17" si="20">(U18*U19)</f>
        <v>0</v>
      </c>
      <c r="V17" s="177">
        <f t="shared" ref="V17" si="21">(V18*V19)</f>
        <v>0</v>
      </c>
      <c r="W17" s="177">
        <f t="shared" ref="W17" si="22">(W18*W19)</f>
        <v>0</v>
      </c>
      <c r="X17" s="177">
        <f t="shared" ref="X17" si="23">(X18*X19)</f>
        <v>0</v>
      </c>
      <c r="Y17" s="177">
        <f>SUM(E17:X17)</f>
        <v>0</v>
      </c>
      <c r="Z17" s="172"/>
      <c r="AA17" s="172"/>
      <c r="AB17" s="172"/>
      <c r="AC17" s="172"/>
      <c r="AD17" s="172"/>
      <c r="AE17" s="172"/>
      <c r="AF17" s="172"/>
      <c r="AG17" s="172"/>
      <c r="AH17" s="172"/>
    </row>
    <row r="18" spans="1:34" x14ac:dyDescent="0.2">
      <c r="A18" s="183"/>
      <c r="B18" s="184"/>
      <c r="C18" s="185" t="s">
        <v>60</v>
      </c>
      <c r="D18" s="186"/>
      <c r="E18" s="435">
        <f t="shared" ref="E18:F18" si="24">E21*E22*(E20/12)/1000</f>
        <v>0</v>
      </c>
      <c r="F18" s="435">
        <f t="shared" si="24"/>
        <v>0</v>
      </c>
      <c r="G18" s="435">
        <f>G21*G22*(G20/12)/1000</f>
        <v>0</v>
      </c>
      <c r="H18" s="435">
        <f t="shared" ref="H18:X18" si="25">H21*H22*(H20/12)/1000</f>
        <v>0</v>
      </c>
      <c r="I18" s="435">
        <f t="shared" si="25"/>
        <v>0</v>
      </c>
      <c r="J18" s="435">
        <f t="shared" si="25"/>
        <v>0</v>
      </c>
      <c r="K18" s="435">
        <f t="shared" si="25"/>
        <v>0</v>
      </c>
      <c r="L18" s="435">
        <f t="shared" si="25"/>
        <v>0</v>
      </c>
      <c r="M18" s="435">
        <f t="shared" si="25"/>
        <v>0</v>
      </c>
      <c r="N18" s="435">
        <f t="shared" si="25"/>
        <v>0</v>
      </c>
      <c r="O18" s="435">
        <f t="shared" si="25"/>
        <v>0</v>
      </c>
      <c r="P18" s="435">
        <f t="shared" si="25"/>
        <v>0</v>
      </c>
      <c r="Q18" s="435">
        <f t="shared" si="25"/>
        <v>0</v>
      </c>
      <c r="R18" s="435">
        <f t="shared" si="25"/>
        <v>0</v>
      </c>
      <c r="S18" s="435">
        <f t="shared" si="25"/>
        <v>0</v>
      </c>
      <c r="T18" s="435">
        <f t="shared" si="25"/>
        <v>0</v>
      </c>
      <c r="U18" s="435">
        <f t="shared" si="25"/>
        <v>0</v>
      </c>
      <c r="V18" s="435">
        <f t="shared" si="25"/>
        <v>0</v>
      </c>
      <c r="W18" s="435">
        <f t="shared" si="25"/>
        <v>0</v>
      </c>
      <c r="X18" s="435">
        <f t="shared" si="25"/>
        <v>0</v>
      </c>
      <c r="Y18" s="192"/>
      <c r="Z18" s="172"/>
      <c r="AA18" s="172"/>
      <c r="AB18" s="172"/>
      <c r="AC18" s="172"/>
      <c r="AD18" s="172"/>
      <c r="AE18" s="172"/>
      <c r="AF18" s="172"/>
      <c r="AG18" s="172"/>
      <c r="AH18" s="172"/>
    </row>
    <row r="19" spans="1:34" x14ac:dyDescent="0.2">
      <c r="A19" s="183"/>
      <c r="B19" s="184"/>
      <c r="C19" s="185" t="s">
        <v>82</v>
      </c>
      <c r="D19" s="187">
        <f>D$12</f>
        <v>2.1</v>
      </c>
      <c r="E19" s="188">
        <f t="shared" ref="E19:X20" si="26">D19</f>
        <v>2.1</v>
      </c>
      <c r="F19" s="189">
        <f t="shared" si="26"/>
        <v>2.1</v>
      </c>
      <c r="G19" s="188">
        <f t="shared" si="26"/>
        <v>2.1</v>
      </c>
      <c r="H19" s="190">
        <f t="shared" si="26"/>
        <v>2.1</v>
      </c>
      <c r="I19" s="191">
        <f t="shared" si="26"/>
        <v>2.1</v>
      </c>
      <c r="J19" s="190">
        <f t="shared" si="26"/>
        <v>2.1</v>
      </c>
      <c r="K19" s="191">
        <f t="shared" si="26"/>
        <v>2.1</v>
      </c>
      <c r="L19" s="190">
        <f t="shared" si="26"/>
        <v>2.1</v>
      </c>
      <c r="M19" s="191">
        <f t="shared" si="26"/>
        <v>2.1</v>
      </c>
      <c r="N19" s="190">
        <f t="shared" si="26"/>
        <v>2.1</v>
      </c>
      <c r="O19" s="495">
        <f t="shared" si="26"/>
        <v>2.1</v>
      </c>
      <c r="P19" s="190">
        <f t="shared" si="26"/>
        <v>2.1</v>
      </c>
      <c r="Q19" s="191">
        <f t="shared" si="26"/>
        <v>2.1</v>
      </c>
      <c r="R19" s="190">
        <f t="shared" si="26"/>
        <v>2.1</v>
      </c>
      <c r="S19" s="191">
        <f t="shared" si="26"/>
        <v>2.1</v>
      </c>
      <c r="T19" s="190">
        <f t="shared" si="26"/>
        <v>2.1</v>
      </c>
      <c r="U19" s="191">
        <f t="shared" si="26"/>
        <v>2.1</v>
      </c>
      <c r="V19" s="190">
        <f t="shared" si="26"/>
        <v>2.1</v>
      </c>
      <c r="W19" s="191">
        <f t="shared" si="26"/>
        <v>2.1</v>
      </c>
      <c r="X19" s="190">
        <f t="shared" si="26"/>
        <v>2.1</v>
      </c>
      <c r="Y19" s="192"/>
      <c r="Z19" s="172"/>
      <c r="AA19" s="172"/>
      <c r="AB19" s="172"/>
      <c r="AC19" s="172"/>
      <c r="AD19" s="172"/>
      <c r="AE19" s="172"/>
      <c r="AF19" s="172"/>
      <c r="AG19" s="172"/>
      <c r="AH19" s="172"/>
    </row>
    <row r="20" spans="1:34" x14ac:dyDescent="0.2">
      <c r="A20" s="183"/>
      <c r="B20" s="184"/>
      <c r="C20" s="185" t="s">
        <v>83</v>
      </c>
      <c r="D20" s="436">
        <v>313</v>
      </c>
      <c r="E20" s="437">
        <f>D20</f>
        <v>313</v>
      </c>
      <c r="F20" s="437">
        <f t="shared" si="26"/>
        <v>313</v>
      </c>
      <c r="G20" s="437">
        <f t="shared" si="26"/>
        <v>313</v>
      </c>
      <c r="H20" s="437">
        <f t="shared" si="26"/>
        <v>313</v>
      </c>
      <c r="I20" s="437">
        <f t="shared" si="26"/>
        <v>313</v>
      </c>
      <c r="J20" s="437">
        <f t="shared" si="26"/>
        <v>313</v>
      </c>
      <c r="K20" s="437">
        <f t="shared" si="26"/>
        <v>313</v>
      </c>
      <c r="L20" s="437">
        <f t="shared" si="26"/>
        <v>313</v>
      </c>
      <c r="M20" s="437">
        <f t="shared" si="26"/>
        <v>313</v>
      </c>
      <c r="N20" s="437">
        <f t="shared" si="26"/>
        <v>313</v>
      </c>
      <c r="O20" s="501">
        <f t="shared" si="26"/>
        <v>313</v>
      </c>
      <c r="P20" s="437">
        <f t="shared" si="26"/>
        <v>313</v>
      </c>
      <c r="Q20" s="437">
        <f t="shared" si="26"/>
        <v>313</v>
      </c>
      <c r="R20" s="437">
        <f t="shared" si="26"/>
        <v>313</v>
      </c>
      <c r="S20" s="437">
        <f t="shared" si="26"/>
        <v>313</v>
      </c>
      <c r="T20" s="437">
        <f t="shared" si="26"/>
        <v>313</v>
      </c>
      <c r="U20" s="437">
        <f t="shared" si="26"/>
        <v>313</v>
      </c>
      <c r="V20" s="437">
        <f t="shared" si="26"/>
        <v>313</v>
      </c>
      <c r="W20" s="437">
        <f t="shared" si="26"/>
        <v>313</v>
      </c>
      <c r="X20" s="437">
        <f t="shared" si="26"/>
        <v>313</v>
      </c>
      <c r="Y20" s="192"/>
      <c r="Z20" s="172"/>
      <c r="AA20" s="172"/>
      <c r="AB20" s="172"/>
      <c r="AC20" s="172"/>
      <c r="AD20" s="172"/>
      <c r="AE20" s="172"/>
      <c r="AF20" s="172"/>
      <c r="AG20" s="172"/>
      <c r="AH20" s="172"/>
    </row>
    <row r="21" spans="1:34" x14ac:dyDescent="0.2">
      <c r="A21" s="183"/>
      <c r="B21" s="184" t="s">
        <v>210</v>
      </c>
      <c r="C21" s="185"/>
      <c r="D21" s="186"/>
      <c r="E21" s="661"/>
      <c r="F21" s="661"/>
      <c r="G21" s="661"/>
      <c r="H21" s="661"/>
      <c r="I21" s="661"/>
      <c r="J21" s="661"/>
      <c r="K21" s="661"/>
      <c r="L21" s="661"/>
      <c r="M21" s="661"/>
      <c r="N21" s="661"/>
      <c r="O21" s="661"/>
      <c r="P21" s="661"/>
      <c r="Q21" s="661"/>
      <c r="R21" s="661"/>
      <c r="S21" s="661"/>
      <c r="T21" s="661"/>
      <c r="U21" s="661"/>
      <c r="V21" s="661"/>
      <c r="W21" s="661"/>
      <c r="X21" s="661"/>
      <c r="Y21" s="192"/>
      <c r="Z21" s="172"/>
      <c r="AA21" s="172"/>
      <c r="AB21" s="172"/>
      <c r="AC21" s="172"/>
      <c r="AD21" s="172"/>
      <c r="AE21" s="172"/>
      <c r="AF21" s="172"/>
      <c r="AG21" s="172"/>
      <c r="AH21" s="172"/>
    </row>
    <row r="22" spans="1:34" x14ac:dyDescent="0.2">
      <c r="A22" s="183"/>
      <c r="B22" s="184" t="s">
        <v>84</v>
      </c>
      <c r="C22" s="185"/>
      <c r="D22" s="186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  <c r="R22" s="231"/>
      <c r="S22" s="231"/>
      <c r="T22" s="231"/>
      <c r="U22" s="231"/>
      <c r="V22" s="231"/>
      <c r="W22" s="231"/>
      <c r="X22" s="231"/>
      <c r="Y22" s="192"/>
      <c r="Z22" s="172"/>
      <c r="AA22" s="172"/>
      <c r="AB22" s="172"/>
      <c r="AC22" s="172"/>
      <c r="AD22" s="172"/>
      <c r="AE22" s="172"/>
      <c r="AF22" s="172"/>
      <c r="AG22" s="172"/>
      <c r="AH22" s="172"/>
    </row>
    <row r="23" spans="1:34" x14ac:dyDescent="0.2">
      <c r="A23" s="183"/>
      <c r="B23" s="184"/>
      <c r="C23" s="185"/>
      <c r="D23" s="186"/>
      <c r="E23" s="181"/>
      <c r="F23" s="182"/>
      <c r="G23" s="181"/>
      <c r="H23" s="192"/>
      <c r="I23" s="193"/>
      <c r="J23" s="192"/>
      <c r="K23" s="193"/>
      <c r="L23" s="192"/>
      <c r="M23" s="193"/>
      <c r="N23" s="192"/>
      <c r="O23" s="496"/>
      <c r="P23" s="192"/>
      <c r="Q23" s="193"/>
      <c r="R23" s="192"/>
      <c r="S23" s="193"/>
      <c r="T23" s="192"/>
      <c r="U23" s="193"/>
      <c r="V23" s="192"/>
      <c r="W23" s="193"/>
      <c r="X23" s="192"/>
      <c r="Y23" s="192"/>
      <c r="Z23" s="172"/>
      <c r="AA23" s="172"/>
      <c r="AB23" s="172"/>
      <c r="AC23" s="172"/>
      <c r="AD23" s="172"/>
      <c r="AE23" s="172"/>
      <c r="AF23" s="172"/>
      <c r="AG23" s="172"/>
      <c r="AH23" s="172"/>
    </row>
    <row r="24" spans="1:34" x14ac:dyDescent="0.2">
      <c r="A24" s="183"/>
      <c r="B24" s="174" t="s">
        <v>270</v>
      </c>
      <c r="C24" s="174"/>
      <c r="D24" s="175"/>
      <c r="E24" s="177">
        <f>(E25*E26)</f>
        <v>0</v>
      </c>
      <c r="F24" s="177">
        <f>(F25*F26)</f>
        <v>0</v>
      </c>
      <c r="G24" s="177">
        <f t="shared" ref="G24:X24" si="27">(G25*G26)</f>
        <v>0</v>
      </c>
      <c r="H24" s="177">
        <f t="shared" si="27"/>
        <v>0</v>
      </c>
      <c r="I24" s="177">
        <f t="shared" si="27"/>
        <v>0</v>
      </c>
      <c r="J24" s="177">
        <f t="shared" si="27"/>
        <v>0</v>
      </c>
      <c r="K24" s="177">
        <f t="shared" si="27"/>
        <v>0</v>
      </c>
      <c r="L24" s="177">
        <f t="shared" si="27"/>
        <v>0</v>
      </c>
      <c r="M24" s="177">
        <f t="shared" si="27"/>
        <v>0</v>
      </c>
      <c r="N24" s="177">
        <f t="shared" si="27"/>
        <v>0</v>
      </c>
      <c r="O24" s="177">
        <f t="shared" si="27"/>
        <v>0</v>
      </c>
      <c r="P24" s="177">
        <f t="shared" si="27"/>
        <v>0</v>
      </c>
      <c r="Q24" s="177">
        <f t="shared" si="27"/>
        <v>0</v>
      </c>
      <c r="R24" s="177">
        <f t="shared" si="27"/>
        <v>0</v>
      </c>
      <c r="S24" s="177">
        <f t="shared" si="27"/>
        <v>0</v>
      </c>
      <c r="T24" s="177">
        <f t="shared" si="27"/>
        <v>0</v>
      </c>
      <c r="U24" s="177">
        <f t="shared" si="27"/>
        <v>0</v>
      </c>
      <c r="V24" s="177">
        <f t="shared" si="27"/>
        <v>0</v>
      </c>
      <c r="W24" s="177">
        <f t="shared" si="27"/>
        <v>0</v>
      </c>
      <c r="X24" s="177">
        <f t="shared" si="27"/>
        <v>0</v>
      </c>
      <c r="Y24" s="177">
        <f>SUM(E24:X24)</f>
        <v>0</v>
      </c>
      <c r="Z24" s="172"/>
      <c r="AA24" s="172"/>
      <c r="AB24" s="172"/>
      <c r="AC24" s="172"/>
      <c r="AD24" s="172"/>
      <c r="AE24" s="172"/>
      <c r="AF24" s="172"/>
      <c r="AG24" s="172"/>
      <c r="AH24" s="172"/>
    </row>
    <row r="25" spans="1:34" x14ac:dyDescent="0.2">
      <c r="A25" s="183"/>
      <c r="B25" s="184"/>
      <c r="C25" s="185" t="s">
        <v>60</v>
      </c>
      <c r="D25" s="186"/>
      <c r="E25" s="435">
        <f t="shared" ref="E25:F25" si="28">E28*E29*(E27/12)/1000</f>
        <v>0</v>
      </c>
      <c r="F25" s="435">
        <f t="shared" si="28"/>
        <v>0</v>
      </c>
      <c r="G25" s="435">
        <f>G28*G29*(G27/12)/1000</f>
        <v>0</v>
      </c>
      <c r="H25" s="435">
        <f t="shared" ref="H25:X25" si="29">H28*H29*(H27/12)/1000</f>
        <v>0</v>
      </c>
      <c r="I25" s="435">
        <f t="shared" si="29"/>
        <v>0</v>
      </c>
      <c r="J25" s="435">
        <f t="shared" si="29"/>
        <v>0</v>
      </c>
      <c r="K25" s="435">
        <f t="shared" si="29"/>
        <v>0</v>
      </c>
      <c r="L25" s="435">
        <f t="shared" si="29"/>
        <v>0</v>
      </c>
      <c r="M25" s="435">
        <f t="shared" si="29"/>
        <v>0</v>
      </c>
      <c r="N25" s="435">
        <f t="shared" si="29"/>
        <v>0</v>
      </c>
      <c r="O25" s="435">
        <f t="shared" si="29"/>
        <v>0</v>
      </c>
      <c r="P25" s="435">
        <f t="shared" si="29"/>
        <v>0</v>
      </c>
      <c r="Q25" s="435">
        <f t="shared" si="29"/>
        <v>0</v>
      </c>
      <c r="R25" s="435">
        <f t="shared" si="29"/>
        <v>0</v>
      </c>
      <c r="S25" s="435">
        <f t="shared" si="29"/>
        <v>0</v>
      </c>
      <c r="T25" s="435">
        <f t="shared" si="29"/>
        <v>0</v>
      </c>
      <c r="U25" s="435">
        <f t="shared" si="29"/>
        <v>0</v>
      </c>
      <c r="V25" s="435">
        <f t="shared" si="29"/>
        <v>0</v>
      </c>
      <c r="W25" s="435">
        <f t="shared" si="29"/>
        <v>0</v>
      </c>
      <c r="X25" s="435">
        <f t="shared" si="29"/>
        <v>0</v>
      </c>
      <c r="Y25" s="192"/>
      <c r="Z25" s="172"/>
      <c r="AA25" s="172"/>
      <c r="AB25" s="172"/>
      <c r="AC25" s="172"/>
      <c r="AD25" s="172"/>
      <c r="AE25" s="172"/>
      <c r="AF25" s="172"/>
      <c r="AG25" s="172"/>
      <c r="AH25" s="172"/>
    </row>
    <row r="26" spans="1:34" x14ac:dyDescent="0.2">
      <c r="A26" s="183"/>
      <c r="B26" s="184"/>
      <c r="C26" s="185" t="s">
        <v>82</v>
      </c>
      <c r="D26" s="187">
        <f>D$12</f>
        <v>2.1</v>
      </c>
      <c r="E26" s="188">
        <f t="shared" ref="E26:X27" si="30">D26</f>
        <v>2.1</v>
      </c>
      <c r="F26" s="189">
        <f t="shared" si="30"/>
        <v>2.1</v>
      </c>
      <c r="G26" s="188">
        <f t="shared" si="30"/>
        <v>2.1</v>
      </c>
      <c r="H26" s="190">
        <f t="shared" si="30"/>
        <v>2.1</v>
      </c>
      <c r="I26" s="191">
        <f t="shared" si="30"/>
        <v>2.1</v>
      </c>
      <c r="J26" s="190">
        <f t="shared" si="30"/>
        <v>2.1</v>
      </c>
      <c r="K26" s="191">
        <f t="shared" si="30"/>
        <v>2.1</v>
      </c>
      <c r="L26" s="190">
        <f t="shared" si="30"/>
        <v>2.1</v>
      </c>
      <c r="M26" s="191">
        <f t="shared" si="30"/>
        <v>2.1</v>
      </c>
      <c r="N26" s="190">
        <f t="shared" si="30"/>
        <v>2.1</v>
      </c>
      <c r="O26" s="495">
        <f t="shared" si="30"/>
        <v>2.1</v>
      </c>
      <c r="P26" s="190">
        <f t="shared" si="30"/>
        <v>2.1</v>
      </c>
      <c r="Q26" s="191">
        <f t="shared" si="30"/>
        <v>2.1</v>
      </c>
      <c r="R26" s="190">
        <f t="shared" si="30"/>
        <v>2.1</v>
      </c>
      <c r="S26" s="191">
        <f t="shared" si="30"/>
        <v>2.1</v>
      </c>
      <c r="T26" s="190">
        <f t="shared" si="30"/>
        <v>2.1</v>
      </c>
      <c r="U26" s="191">
        <f t="shared" si="30"/>
        <v>2.1</v>
      </c>
      <c r="V26" s="190">
        <f t="shared" si="30"/>
        <v>2.1</v>
      </c>
      <c r="W26" s="191">
        <f t="shared" si="30"/>
        <v>2.1</v>
      </c>
      <c r="X26" s="190">
        <f t="shared" si="30"/>
        <v>2.1</v>
      </c>
      <c r="Y26" s="192"/>
      <c r="Z26" s="172"/>
      <c r="AA26" s="172"/>
      <c r="AB26" s="172"/>
      <c r="AC26" s="172"/>
      <c r="AD26" s="172"/>
      <c r="AE26" s="172"/>
      <c r="AF26" s="172"/>
      <c r="AG26" s="172"/>
      <c r="AH26" s="172"/>
    </row>
    <row r="27" spans="1:34" x14ac:dyDescent="0.2">
      <c r="A27" s="183"/>
      <c r="B27" s="184"/>
      <c r="C27" s="185" t="s">
        <v>83</v>
      </c>
      <c r="D27" s="436">
        <v>313</v>
      </c>
      <c r="E27" s="437">
        <f>D27</f>
        <v>313</v>
      </c>
      <c r="F27" s="437">
        <f t="shared" si="30"/>
        <v>313</v>
      </c>
      <c r="G27" s="437">
        <f t="shared" si="30"/>
        <v>313</v>
      </c>
      <c r="H27" s="437">
        <f t="shared" si="30"/>
        <v>313</v>
      </c>
      <c r="I27" s="437">
        <f t="shared" si="30"/>
        <v>313</v>
      </c>
      <c r="J27" s="437">
        <f t="shared" si="30"/>
        <v>313</v>
      </c>
      <c r="K27" s="437">
        <f t="shared" si="30"/>
        <v>313</v>
      </c>
      <c r="L27" s="437">
        <f t="shared" si="30"/>
        <v>313</v>
      </c>
      <c r="M27" s="437">
        <f t="shared" si="30"/>
        <v>313</v>
      </c>
      <c r="N27" s="437">
        <f t="shared" si="30"/>
        <v>313</v>
      </c>
      <c r="O27" s="501">
        <f t="shared" si="30"/>
        <v>313</v>
      </c>
      <c r="P27" s="437">
        <f t="shared" si="30"/>
        <v>313</v>
      </c>
      <c r="Q27" s="437">
        <f t="shared" si="30"/>
        <v>313</v>
      </c>
      <c r="R27" s="437">
        <f t="shared" si="30"/>
        <v>313</v>
      </c>
      <c r="S27" s="437">
        <f t="shared" si="30"/>
        <v>313</v>
      </c>
      <c r="T27" s="437">
        <f t="shared" si="30"/>
        <v>313</v>
      </c>
      <c r="U27" s="437">
        <f t="shared" si="30"/>
        <v>313</v>
      </c>
      <c r="V27" s="437">
        <f t="shared" si="30"/>
        <v>313</v>
      </c>
      <c r="W27" s="437">
        <f t="shared" si="30"/>
        <v>313</v>
      </c>
      <c r="X27" s="437">
        <f t="shared" si="30"/>
        <v>313</v>
      </c>
      <c r="Y27" s="192"/>
      <c r="Z27" s="172"/>
      <c r="AA27" s="172"/>
      <c r="AB27" s="172"/>
      <c r="AC27" s="172"/>
      <c r="AD27" s="172"/>
      <c r="AE27" s="172"/>
      <c r="AF27" s="172"/>
      <c r="AG27" s="172"/>
      <c r="AH27" s="172"/>
    </row>
    <row r="28" spans="1:34" x14ac:dyDescent="0.2">
      <c r="A28" s="183"/>
      <c r="B28" s="184" t="s">
        <v>212</v>
      </c>
      <c r="C28" s="185"/>
      <c r="D28" s="186"/>
      <c r="E28" s="661"/>
      <c r="F28" s="661"/>
      <c r="G28" s="661"/>
      <c r="H28" s="661"/>
      <c r="I28" s="661"/>
      <c r="J28" s="661"/>
      <c r="K28" s="661"/>
      <c r="L28" s="661"/>
      <c r="M28" s="661"/>
      <c r="N28" s="661"/>
      <c r="O28" s="661"/>
      <c r="P28" s="661"/>
      <c r="Q28" s="661"/>
      <c r="R28" s="661"/>
      <c r="S28" s="661"/>
      <c r="T28" s="661"/>
      <c r="U28" s="661"/>
      <c r="V28" s="661"/>
      <c r="W28" s="661"/>
      <c r="X28" s="661"/>
      <c r="Y28" s="192"/>
      <c r="Z28" s="172"/>
      <c r="AA28" s="172"/>
      <c r="AB28" s="172"/>
      <c r="AC28" s="172"/>
      <c r="AD28" s="172"/>
      <c r="AE28" s="172"/>
      <c r="AF28" s="172"/>
      <c r="AG28" s="172"/>
      <c r="AH28" s="172"/>
    </row>
    <row r="29" spans="1:34" x14ac:dyDescent="0.2">
      <c r="A29" s="183"/>
      <c r="B29" s="184" t="s">
        <v>84</v>
      </c>
      <c r="C29" s="185"/>
      <c r="D29" s="186"/>
      <c r="E29" s="231"/>
      <c r="F29" s="231"/>
      <c r="G29" s="231"/>
      <c r="H29" s="231"/>
      <c r="I29" s="231"/>
      <c r="J29" s="231"/>
      <c r="K29" s="231"/>
      <c r="L29" s="231"/>
      <c r="M29" s="231"/>
      <c r="N29" s="231"/>
      <c r="O29" s="231"/>
      <c r="P29" s="231"/>
      <c r="Q29" s="231"/>
      <c r="R29" s="231"/>
      <c r="S29" s="231"/>
      <c r="T29" s="231"/>
      <c r="U29" s="231"/>
      <c r="V29" s="231"/>
      <c r="W29" s="231"/>
      <c r="X29" s="231"/>
      <c r="Y29" s="192"/>
      <c r="Z29" s="172"/>
      <c r="AA29" s="172"/>
      <c r="AB29" s="172"/>
      <c r="AC29" s="172"/>
      <c r="AD29" s="172"/>
      <c r="AE29" s="172"/>
      <c r="AF29" s="172"/>
      <c r="AG29" s="172"/>
      <c r="AH29" s="172"/>
    </row>
    <row r="30" spans="1:34" x14ac:dyDescent="0.2">
      <c r="A30" s="183"/>
      <c r="B30" s="184"/>
      <c r="C30" s="185"/>
      <c r="D30" s="186"/>
      <c r="E30" s="227"/>
      <c r="F30" s="266"/>
      <c r="G30" s="227"/>
      <c r="H30" s="433"/>
      <c r="I30" s="229"/>
      <c r="J30" s="433"/>
      <c r="K30" s="229"/>
      <c r="L30" s="433"/>
      <c r="M30" s="229"/>
      <c r="N30" s="433"/>
      <c r="O30" s="497"/>
      <c r="P30" s="433"/>
      <c r="Q30" s="229"/>
      <c r="R30" s="433"/>
      <c r="S30" s="229"/>
      <c r="T30" s="433"/>
      <c r="U30" s="229"/>
      <c r="V30" s="433"/>
      <c r="W30" s="229"/>
      <c r="X30" s="433"/>
      <c r="Y30" s="434"/>
      <c r="Z30" s="172"/>
      <c r="AA30" s="172"/>
      <c r="AB30" s="172"/>
      <c r="AC30" s="172"/>
      <c r="AD30" s="172"/>
      <c r="AE30" s="172"/>
      <c r="AF30" s="172"/>
      <c r="AG30" s="172"/>
      <c r="AH30" s="172"/>
    </row>
    <row r="31" spans="1:34" x14ac:dyDescent="0.2">
      <c r="A31" s="194"/>
      <c r="B31" s="367" t="s">
        <v>213</v>
      </c>
      <c r="C31" s="195"/>
      <c r="D31" s="196"/>
      <c r="E31" s="274"/>
      <c r="F31" s="198"/>
      <c r="G31" s="197"/>
      <c r="H31" s="199"/>
      <c r="I31" s="200"/>
      <c r="J31" s="199"/>
      <c r="K31" s="200"/>
      <c r="L31" s="199"/>
      <c r="M31" s="200"/>
      <c r="N31" s="199"/>
      <c r="O31" s="498"/>
      <c r="P31" s="199"/>
      <c r="Q31" s="200"/>
      <c r="R31" s="199"/>
      <c r="S31" s="200"/>
      <c r="T31" s="199"/>
      <c r="U31" s="200"/>
      <c r="V31" s="199"/>
      <c r="W31" s="200"/>
      <c r="X31" s="199"/>
      <c r="Y31" s="201"/>
      <c r="Z31" s="172"/>
      <c r="AA31" s="172"/>
      <c r="AB31" s="172"/>
      <c r="AC31" s="172"/>
      <c r="AD31" s="172"/>
      <c r="AE31" s="172"/>
      <c r="AF31" s="172"/>
      <c r="AG31" s="172"/>
      <c r="AH31" s="172"/>
    </row>
    <row r="32" spans="1:34" x14ac:dyDescent="0.2">
      <c r="A32" s="202"/>
      <c r="B32" s="203"/>
      <c r="C32" s="203"/>
      <c r="D32" s="204"/>
      <c r="E32" s="170"/>
      <c r="F32" s="171"/>
      <c r="G32" s="170"/>
      <c r="H32" s="205"/>
      <c r="I32" s="206"/>
      <c r="J32" s="205"/>
      <c r="K32" s="206"/>
      <c r="L32" s="205"/>
      <c r="M32" s="206"/>
      <c r="N32" s="205"/>
      <c r="O32" s="499"/>
      <c r="P32" s="205"/>
      <c r="Q32" s="206"/>
      <c r="R32" s="205"/>
      <c r="S32" s="206"/>
      <c r="T32" s="205"/>
      <c r="U32" s="206"/>
      <c r="V32" s="205"/>
      <c r="W32" s="206"/>
      <c r="X32" s="205"/>
      <c r="Y32" s="207"/>
      <c r="Z32" s="172"/>
      <c r="AA32" s="172"/>
      <c r="AB32" s="172"/>
      <c r="AC32" s="172"/>
      <c r="AD32" s="172"/>
      <c r="AE32" s="172"/>
      <c r="AF32" s="172"/>
      <c r="AG32" s="172"/>
      <c r="AH32" s="172"/>
    </row>
    <row r="33" spans="1:34" x14ac:dyDescent="0.2">
      <c r="A33" s="173" t="s">
        <v>202</v>
      </c>
      <c r="B33" s="174"/>
      <c r="C33" s="174"/>
      <c r="D33" s="208"/>
      <c r="E33" s="176">
        <f>SUM(E34:E35)</f>
        <v>0</v>
      </c>
      <c r="F33" s="177">
        <f>SUM(F34:F35)</f>
        <v>3211.2499800000001</v>
      </c>
      <c r="G33" s="177">
        <f t="shared" ref="G33:Y33" si="31">SUM(G34:G35)</f>
        <v>25689.999959999994</v>
      </c>
      <c r="H33" s="177">
        <f t="shared" si="31"/>
        <v>134526.95658</v>
      </c>
      <c r="I33" s="177">
        <f t="shared" si="31"/>
        <v>168308.15420999995</v>
      </c>
      <c r="J33" s="177">
        <f t="shared" si="31"/>
        <v>165310.80863999997</v>
      </c>
      <c r="K33" s="177">
        <f t="shared" si="31"/>
        <v>162313.46312999996</v>
      </c>
      <c r="L33" s="177">
        <f t="shared" si="31"/>
        <v>159316.11758999995</v>
      </c>
      <c r="M33" s="177">
        <f t="shared" si="31"/>
        <v>156318.77208</v>
      </c>
      <c r="N33" s="177">
        <f t="shared" si="31"/>
        <v>153321.42656999998</v>
      </c>
      <c r="O33" s="177">
        <f t="shared" si="31"/>
        <v>150324.08099999998</v>
      </c>
      <c r="P33" s="177">
        <f t="shared" si="31"/>
        <v>147326.73548999999</v>
      </c>
      <c r="Q33" s="177">
        <f t="shared" si="31"/>
        <v>144329.38994999998</v>
      </c>
      <c r="R33" s="177">
        <f t="shared" si="31"/>
        <v>141332.04443999997</v>
      </c>
      <c r="S33" s="177">
        <f t="shared" si="31"/>
        <v>138334.69886999996</v>
      </c>
      <c r="T33" s="177">
        <f t="shared" si="31"/>
        <v>135337.35336000001</v>
      </c>
      <c r="U33" s="177">
        <f t="shared" si="31"/>
        <v>132340.00784999999</v>
      </c>
      <c r="V33" s="177">
        <f t="shared" si="31"/>
        <v>129342.66228000002</v>
      </c>
      <c r="W33" s="177">
        <f t="shared" si="31"/>
        <v>51228.497340000002</v>
      </c>
      <c r="X33" s="177">
        <f t="shared" si="31"/>
        <v>25689.999959999994</v>
      </c>
      <c r="Y33" s="177">
        <f t="shared" si="31"/>
        <v>2323902.41928</v>
      </c>
      <c r="Z33" s="172"/>
      <c r="AA33" s="172"/>
      <c r="AB33" s="172"/>
      <c r="AC33" s="172"/>
      <c r="AD33" s="172"/>
      <c r="AE33" s="172"/>
      <c r="AF33" s="172"/>
      <c r="AG33" s="172"/>
      <c r="AH33" s="172"/>
    </row>
    <row r="34" spans="1:34" x14ac:dyDescent="0.2">
      <c r="A34" s="209"/>
      <c r="B34" s="184"/>
      <c r="C34" s="210" t="s">
        <v>198</v>
      </c>
      <c r="D34" s="211"/>
      <c r="E34" s="212">
        <f>SUM(A.1.2.CONTRAPRESTAÇÃO!$I$22:$I$33)/1000</f>
        <v>0</v>
      </c>
      <c r="F34" s="212">
        <f>SUM(A.1.2.CONTRAPRESTAÇÃO!$I$34:$I$45)/1000</f>
        <v>0</v>
      </c>
      <c r="G34" s="212">
        <f>SUM(A.1.2.CONTRAPRESTAÇÃO!$I$46:$I$57)/1000</f>
        <v>0</v>
      </c>
      <c r="H34" s="212">
        <f>SUM(A.1.2.CONTRAPRESTAÇÃO!$I$58:$I$69)/1000</f>
        <v>108836.95662000001</v>
      </c>
      <c r="I34" s="212">
        <f>SUM(A.1.2.CONTRAPRESTAÇÃO!$I$70:$I$81)/1000</f>
        <v>142618.15424999996</v>
      </c>
      <c r="J34" s="212">
        <f>SUM(A.1.2.CONTRAPRESTAÇÃO!$I$82:$I$93)/1000</f>
        <v>139620.80867999999</v>
      </c>
      <c r="K34" s="212">
        <f>SUM(A.1.2.CONTRAPRESTAÇÃO!$I$94:$I$105)/1000</f>
        <v>136623.46316999997</v>
      </c>
      <c r="L34" s="212">
        <f>SUM(A.1.2.CONTRAPRESTAÇÃO!$I$106:$I$117)/1000</f>
        <v>133626.11762999996</v>
      </c>
      <c r="M34" s="212">
        <f>SUM(A.1.2.CONTRAPRESTAÇÃO!$I$118:$I$129)/1000</f>
        <v>130628.77212000001</v>
      </c>
      <c r="N34" s="212">
        <f>SUM(A.1.2.CONTRAPRESTAÇÃO!$I$130:$I$141)/1000</f>
        <v>127631.42660999998</v>
      </c>
      <c r="O34" s="212">
        <f>SUM(A.1.2.CONTRAPRESTAÇÃO!$I$142:$I$153)/1000</f>
        <v>124634.08103999999</v>
      </c>
      <c r="P34" s="212">
        <f>SUM(A.1.2.CONTRAPRESTAÇÃO!$I$154:$I$165)/1000</f>
        <v>121636.73553000001</v>
      </c>
      <c r="Q34" s="212">
        <f>SUM(A.1.2.CONTRAPRESTAÇÃO!$I$166:$I$177)/1000</f>
        <v>118639.38999</v>
      </c>
      <c r="R34" s="212">
        <f>SUM(A.1.2.CONTRAPRESTAÇÃO!$I$178:$I$189)/1000</f>
        <v>115642.04447999997</v>
      </c>
      <c r="S34" s="212">
        <f>SUM(A.1.2.CONTRAPRESTAÇÃO!$I$190:$I$201)/1000</f>
        <v>112644.69890999998</v>
      </c>
      <c r="T34" s="212">
        <f>SUM(A.1.2.CONTRAPRESTAÇÃO!$I$202:$I$213)/1000</f>
        <v>109647.35340000001</v>
      </c>
      <c r="U34" s="212">
        <f>SUM(A.1.2.CONTRAPRESTAÇÃO!$I$214:$I$225)/1000</f>
        <v>106650.00788999999</v>
      </c>
      <c r="V34" s="212">
        <f>SUM(A.1.2.CONTRAPRESTAÇÃO!$I$226:$I$237)/1000</f>
        <v>103652.66232000002</v>
      </c>
      <c r="W34" s="212">
        <f>SUM(A.1.2.CONTRAPRESTAÇÃO!$I$238:$I$249)/1000</f>
        <v>25538.497380000004</v>
      </c>
      <c r="X34" s="212">
        <f>SUM(A.1.2.CONTRAPRESTAÇÃO!$I$250:$I$261)/1000</f>
        <v>0</v>
      </c>
      <c r="Y34" s="182">
        <f>SUM(E34:X34)</f>
        <v>1858271.1700200001</v>
      </c>
      <c r="Z34" s="172"/>
      <c r="AA34" s="172"/>
      <c r="AB34" s="172"/>
      <c r="AC34" s="172"/>
      <c r="AD34" s="172"/>
      <c r="AE34" s="172"/>
      <c r="AF34" s="172"/>
      <c r="AG34" s="172"/>
      <c r="AH34" s="172"/>
    </row>
    <row r="35" spans="1:34" x14ac:dyDescent="0.2">
      <c r="A35" s="209"/>
      <c r="B35" s="184"/>
      <c r="C35" s="210" t="s">
        <v>195</v>
      </c>
      <c r="D35" s="211"/>
      <c r="E35" s="212">
        <f>SUM(A.1.2.CONTRAPRESTAÇÃO!$K$22:$K$33)/1000</f>
        <v>0</v>
      </c>
      <c r="F35" s="212">
        <f>SUM(A.1.2.CONTRAPRESTAÇÃO!$K$34:$K$45)/1000</f>
        <v>3211.2499800000001</v>
      </c>
      <c r="G35" s="212">
        <f>SUM(A.1.2.CONTRAPRESTAÇÃO!$K$46:$K$57)/1000</f>
        <v>25689.999959999994</v>
      </c>
      <c r="H35" s="212">
        <f>SUM(A.1.2.CONTRAPRESTAÇÃO!$K$58:$K$69)/1000</f>
        <v>25689.999959999994</v>
      </c>
      <c r="I35" s="212">
        <f>SUM(A.1.2.CONTRAPRESTAÇÃO!$K$70:$K$81)/1000</f>
        <v>25689.999959999994</v>
      </c>
      <c r="J35" s="212">
        <f>SUM(A.1.2.CONTRAPRESTAÇÃO!$K$82:$K$93)/1000</f>
        <v>25689.999959999994</v>
      </c>
      <c r="K35" s="212">
        <f>SUM(A.1.2.CONTRAPRESTAÇÃO!$K$94:$K$105)/1000</f>
        <v>25689.999959999994</v>
      </c>
      <c r="L35" s="212">
        <f>SUM(A.1.2.CONTRAPRESTAÇÃO!$K$106:$K$117)/1000</f>
        <v>25689.999959999994</v>
      </c>
      <c r="M35" s="212">
        <f>SUM(A.1.2.CONTRAPRESTAÇÃO!$K$118:$K$129)/1000</f>
        <v>25689.999959999994</v>
      </c>
      <c r="N35" s="212">
        <f>SUM(A.1.2.CONTRAPRESTAÇÃO!$K$130:$K$141)/1000</f>
        <v>25689.999959999994</v>
      </c>
      <c r="O35" s="212">
        <f>SUM(A.1.2.CONTRAPRESTAÇÃO!$K$142:$K$153)/1000</f>
        <v>25689.999959999994</v>
      </c>
      <c r="P35" s="212">
        <f>SUM(A.1.2.CONTRAPRESTAÇÃO!$K$154:$K$165)/1000</f>
        <v>25689.999959999994</v>
      </c>
      <c r="Q35" s="212">
        <f>SUM(A.1.2.CONTRAPRESTAÇÃO!$K$166:$K$177)/1000</f>
        <v>25689.999959999994</v>
      </c>
      <c r="R35" s="212">
        <f>SUM(A.1.2.CONTRAPRESTAÇÃO!$K$178:$K$189)/1000</f>
        <v>25689.999959999994</v>
      </c>
      <c r="S35" s="212">
        <f>SUM(A.1.2.CONTRAPRESTAÇÃO!$K$190:$K$201)/1000</f>
        <v>25689.999959999994</v>
      </c>
      <c r="T35" s="212">
        <f>SUM(A.1.2.CONTRAPRESTAÇÃO!$K$202:$K$213)/1000</f>
        <v>25689.999959999994</v>
      </c>
      <c r="U35" s="212">
        <f>SUM(A.1.2.CONTRAPRESTAÇÃO!$K$214:$K$225)/1000</f>
        <v>25689.999959999994</v>
      </c>
      <c r="V35" s="212">
        <f>SUM(A.1.2.CONTRAPRESTAÇÃO!$K$226:$K$237)/1000</f>
        <v>25689.999959999994</v>
      </c>
      <c r="W35" s="212">
        <f>SUM(A.1.2.CONTRAPRESTAÇÃO!$K$238:$K$249)/1000</f>
        <v>25689.999959999994</v>
      </c>
      <c r="X35" s="212">
        <f>SUM(A.1.2.CONTRAPRESTAÇÃO!$K$250:$K$261)/1000</f>
        <v>25689.999959999994</v>
      </c>
      <c r="Y35" s="182">
        <f>SUM(E35:X35)</f>
        <v>465631.24925999978</v>
      </c>
      <c r="Z35" s="172"/>
      <c r="AA35" s="172"/>
      <c r="AB35" s="172"/>
      <c r="AC35" s="172"/>
      <c r="AD35" s="172"/>
      <c r="AE35" s="172"/>
      <c r="AF35" s="172"/>
      <c r="AG35" s="172"/>
      <c r="AH35" s="172"/>
    </row>
    <row r="36" spans="1:34" x14ac:dyDescent="0.2">
      <c r="A36" s="194"/>
      <c r="B36" s="195"/>
      <c r="C36" s="195"/>
      <c r="D36" s="196"/>
      <c r="E36" s="215"/>
      <c r="F36" s="216"/>
      <c r="G36" s="215"/>
      <c r="H36" s="217"/>
      <c r="I36" s="218"/>
      <c r="J36" s="217"/>
      <c r="K36" s="218"/>
      <c r="L36" s="217"/>
      <c r="M36" s="218"/>
      <c r="N36" s="217"/>
      <c r="O36" s="500"/>
      <c r="P36" s="217"/>
      <c r="Q36" s="218"/>
      <c r="R36" s="217"/>
      <c r="S36" s="218"/>
      <c r="T36" s="217"/>
      <c r="U36" s="218"/>
      <c r="V36" s="217"/>
      <c r="W36" s="218"/>
      <c r="X36" s="217"/>
      <c r="Y36" s="216"/>
      <c r="Z36" s="172"/>
      <c r="AA36" s="172"/>
      <c r="AB36" s="172"/>
      <c r="AC36" s="172"/>
      <c r="AD36" s="172"/>
      <c r="AE36" s="172"/>
      <c r="AF36" s="172"/>
      <c r="AG36" s="172"/>
      <c r="AH36" s="172"/>
    </row>
    <row r="37" spans="1:34" x14ac:dyDescent="0.2">
      <c r="A37" s="202"/>
      <c r="B37" s="203"/>
      <c r="C37" s="203"/>
      <c r="D37" s="204"/>
      <c r="E37" s="170"/>
      <c r="F37" s="171"/>
      <c r="G37" s="171"/>
      <c r="H37" s="205"/>
      <c r="I37" s="205"/>
      <c r="J37" s="205"/>
      <c r="K37" s="205"/>
      <c r="L37" s="205"/>
      <c r="M37" s="205"/>
      <c r="N37" s="205"/>
      <c r="O37" s="205"/>
      <c r="P37" s="205"/>
      <c r="Q37" s="205"/>
      <c r="R37" s="205"/>
      <c r="S37" s="205"/>
      <c r="T37" s="205"/>
      <c r="U37" s="205"/>
      <c r="V37" s="205"/>
      <c r="W37" s="205"/>
      <c r="X37" s="205"/>
      <c r="Y37" s="207"/>
      <c r="Z37" s="172"/>
      <c r="AA37" s="172"/>
      <c r="AB37" s="172"/>
      <c r="AC37" s="172"/>
      <c r="AD37" s="172"/>
      <c r="AE37" s="172"/>
      <c r="AF37" s="172"/>
      <c r="AG37" s="172"/>
      <c r="AH37" s="172"/>
    </row>
    <row r="38" spans="1:34" x14ac:dyDescent="0.2">
      <c r="A38" s="173" t="s">
        <v>203</v>
      </c>
      <c r="B38" s="174"/>
      <c r="C38" s="174"/>
      <c r="D38" s="175"/>
      <c r="E38" s="177">
        <f t="shared" ref="E38:Y38" si="32">SUM(E40:E44)</f>
        <v>0</v>
      </c>
      <c r="F38" s="177">
        <f t="shared" si="32"/>
        <v>0</v>
      </c>
      <c r="G38" s="177">
        <f t="shared" si="32"/>
        <v>0</v>
      </c>
      <c r="H38" s="177">
        <f t="shared" si="32"/>
        <v>0</v>
      </c>
      <c r="I38" s="177">
        <f t="shared" si="32"/>
        <v>0</v>
      </c>
      <c r="J38" s="177">
        <f t="shared" si="32"/>
        <v>0</v>
      </c>
      <c r="K38" s="177">
        <f t="shared" si="32"/>
        <v>0</v>
      </c>
      <c r="L38" s="177">
        <f t="shared" si="32"/>
        <v>0</v>
      </c>
      <c r="M38" s="177">
        <f t="shared" si="32"/>
        <v>0</v>
      </c>
      <c r="N38" s="177">
        <f t="shared" si="32"/>
        <v>0</v>
      </c>
      <c r="O38" s="177">
        <f t="shared" si="32"/>
        <v>0</v>
      </c>
      <c r="P38" s="177">
        <f t="shared" si="32"/>
        <v>0</v>
      </c>
      <c r="Q38" s="177">
        <f t="shared" si="32"/>
        <v>0</v>
      </c>
      <c r="R38" s="177">
        <f t="shared" si="32"/>
        <v>0</v>
      </c>
      <c r="S38" s="177">
        <f t="shared" si="32"/>
        <v>0</v>
      </c>
      <c r="T38" s="177">
        <f t="shared" si="32"/>
        <v>0</v>
      </c>
      <c r="U38" s="177">
        <f t="shared" si="32"/>
        <v>0</v>
      </c>
      <c r="V38" s="177">
        <f t="shared" si="32"/>
        <v>0</v>
      </c>
      <c r="W38" s="177">
        <f t="shared" si="32"/>
        <v>0</v>
      </c>
      <c r="X38" s="177">
        <f t="shared" si="32"/>
        <v>0</v>
      </c>
      <c r="Y38" s="177">
        <f t="shared" si="32"/>
        <v>0</v>
      </c>
      <c r="Z38" s="172"/>
      <c r="AA38" s="172"/>
      <c r="AB38" s="172"/>
      <c r="AC38" s="172"/>
      <c r="AD38" s="172"/>
      <c r="AE38" s="172"/>
      <c r="AF38" s="172"/>
      <c r="AG38" s="172"/>
      <c r="AH38" s="172"/>
    </row>
    <row r="39" spans="1:34" x14ac:dyDescent="0.2">
      <c r="A39" s="183"/>
      <c r="B39" s="184"/>
      <c r="C39" s="184"/>
      <c r="D39" s="213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2"/>
      <c r="T39" s="182"/>
      <c r="U39" s="182"/>
      <c r="V39" s="182"/>
      <c r="W39" s="182"/>
      <c r="X39" s="182"/>
      <c r="Y39" s="182"/>
      <c r="Z39" s="172"/>
      <c r="AA39" s="172"/>
      <c r="AB39" s="172"/>
      <c r="AC39" s="172"/>
      <c r="AD39" s="172"/>
      <c r="AE39" s="172"/>
      <c r="AF39" s="172"/>
      <c r="AG39" s="172"/>
      <c r="AH39" s="172"/>
    </row>
    <row r="40" spans="1:34" x14ac:dyDescent="0.2">
      <c r="A40" s="173"/>
      <c r="B40" s="233" t="s">
        <v>251</v>
      </c>
      <c r="C40" s="234"/>
      <c r="D40" s="235"/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6"/>
      <c r="V40" s="236"/>
      <c r="W40" s="236"/>
      <c r="X40" s="236"/>
      <c r="Y40" s="219">
        <f>SUM(E40:X40)</f>
        <v>0</v>
      </c>
      <c r="Z40" s="172"/>
      <c r="AA40" s="172"/>
      <c r="AB40" s="172"/>
      <c r="AC40" s="172"/>
      <c r="AD40" s="172"/>
      <c r="AE40" s="172"/>
      <c r="AF40" s="172"/>
      <c r="AG40" s="172"/>
      <c r="AH40" s="172"/>
    </row>
    <row r="41" spans="1:34" x14ac:dyDescent="0.2">
      <c r="A41" s="173"/>
      <c r="B41" s="233" t="s">
        <v>251</v>
      </c>
      <c r="C41" s="234"/>
      <c r="D41" s="235"/>
      <c r="E41" s="237"/>
      <c r="F41" s="236"/>
      <c r="G41" s="236"/>
      <c r="H41" s="236"/>
      <c r="I41" s="236"/>
      <c r="J41" s="236"/>
      <c r="K41" s="236"/>
      <c r="L41" s="236"/>
      <c r="M41" s="236"/>
      <c r="N41" s="236"/>
      <c r="O41" s="236"/>
      <c r="P41" s="236"/>
      <c r="Q41" s="236"/>
      <c r="R41" s="236"/>
      <c r="S41" s="236"/>
      <c r="T41" s="236"/>
      <c r="U41" s="236"/>
      <c r="V41" s="236"/>
      <c r="W41" s="236"/>
      <c r="X41" s="236"/>
      <c r="Y41" s="219">
        <f>SUM(E41:X41)</f>
        <v>0</v>
      </c>
      <c r="Z41" s="172"/>
      <c r="AA41" s="172"/>
      <c r="AB41" s="172"/>
      <c r="AC41" s="172"/>
      <c r="AD41" s="172"/>
      <c r="AE41" s="172"/>
      <c r="AF41" s="172"/>
      <c r="AG41" s="172"/>
      <c r="AH41" s="172"/>
    </row>
    <row r="42" spans="1:34" x14ac:dyDescent="0.2">
      <c r="A42" s="173"/>
      <c r="B42" s="233" t="s">
        <v>251</v>
      </c>
      <c r="C42" s="234"/>
      <c r="D42" s="235"/>
      <c r="E42" s="237"/>
      <c r="F42" s="236"/>
      <c r="G42" s="236"/>
      <c r="H42" s="236"/>
      <c r="I42" s="236"/>
      <c r="J42" s="236"/>
      <c r="K42" s="236"/>
      <c r="L42" s="236"/>
      <c r="M42" s="236"/>
      <c r="N42" s="236"/>
      <c r="O42" s="236"/>
      <c r="P42" s="236"/>
      <c r="Q42" s="236"/>
      <c r="R42" s="236"/>
      <c r="S42" s="236"/>
      <c r="T42" s="236"/>
      <c r="U42" s="236"/>
      <c r="V42" s="236"/>
      <c r="W42" s="236"/>
      <c r="X42" s="236"/>
      <c r="Y42" s="219">
        <f>SUM(E42:X42)</f>
        <v>0</v>
      </c>
      <c r="Z42" s="172"/>
      <c r="AA42" s="172"/>
      <c r="AB42" s="172"/>
      <c r="AC42" s="172"/>
      <c r="AD42" s="172"/>
      <c r="AE42" s="172"/>
      <c r="AF42" s="172"/>
      <c r="AG42" s="172"/>
      <c r="AH42" s="172"/>
    </row>
    <row r="43" spans="1:34" x14ac:dyDescent="0.2">
      <c r="A43" s="173"/>
      <c r="B43" s="233" t="s">
        <v>251</v>
      </c>
      <c r="C43" s="234"/>
      <c r="D43" s="235"/>
      <c r="E43" s="237"/>
      <c r="F43" s="236"/>
      <c r="G43" s="236"/>
      <c r="H43" s="236"/>
      <c r="I43" s="236"/>
      <c r="J43" s="236"/>
      <c r="K43" s="236"/>
      <c r="L43" s="236"/>
      <c r="M43" s="236"/>
      <c r="N43" s="236"/>
      <c r="O43" s="236"/>
      <c r="P43" s="236"/>
      <c r="Q43" s="236"/>
      <c r="R43" s="236"/>
      <c r="S43" s="236"/>
      <c r="T43" s="236"/>
      <c r="U43" s="236"/>
      <c r="V43" s="236"/>
      <c r="W43" s="236"/>
      <c r="X43" s="236"/>
      <c r="Y43" s="219">
        <f>SUM(E43:X43)</f>
        <v>0</v>
      </c>
      <c r="Z43" s="172"/>
      <c r="AA43" s="172"/>
      <c r="AB43" s="172"/>
      <c r="AC43" s="172"/>
      <c r="AD43" s="172"/>
      <c r="AE43" s="172"/>
      <c r="AF43" s="172"/>
      <c r="AG43" s="172"/>
      <c r="AH43" s="172"/>
    </row>
    <row r="44" spans="1:34" x14ac:dyDescent="0.2">
      <c r="A44" s="173"/>
      <c r="B44" s="233" t="s">
        <v>251</v>
      </c>
      <c r="C44" s="234"/>
      <c r="D44" s="235"/>
      <c r="E44" s="237"/>
      <c r="F44" s="236"/>
      <c r="G44" s="236"/>
      <c r="H44" s="236"/>
      <c r="I44" s="236"/>
      <c r="J44" s="236"/>
      <c r="K44" s="236"/>
      <c r="L44" s="236"/>
      <c r="M44" s="236"/>
      <c r="N44" s="236"/>
      <c r="O44" s="236"/>
      <c r="P44" s="236"/>
      <c r="Q44" s="236"/>
      <c r="R44" s="236"/>
      <c r="S44" s="236"/>
      <c r="T44" s="236"/>
      <c r="U44" s="236"/>
      <c r="V44" s="236"/>
      <c r="W44" s="236"/>
      <c r="X44" s="236"/>
      <c r="Y44" s="219">
        <f>SUM(E44:X44)</f>
        <v>0</v>
      </c>
      <c r="Z44" s="172"/>
      <c r="AA44" s="172"/>
      <c r="AB44" s="172"/>
      <c r="AC44" s="172"/>
      <c r="AD44" s="172"/>
      <c r="AE44" s="172"/>
      <c r="AF44" s="172"/>
      <c r="AG44" s="172"/>
      <c r="AH44" s="172"/>
    </row>
    <row r="45" spans="1:34" x14ac:dyDescent="0.2">
      <c r="A45" s="194"/>
      <c r="B45" s="220"/>
      <c r="C45" s="195"/>
      <c r="D45" s="196"/>
      <c r="E45" s="197"/>
      <c r="F45" s="198"/>
      <c r="G45" s="198"/>
      <c r="H45" s="199"/>
      <c r="I45" s="199"/>
      <c r="J45" s="199"/>
      <c r="K45" s="199"/>
      <c r="L45" s="199"/>
      <c r="M45" s="199"/>
      <c r="N45" s="199"/>
      <c r="O45" s="199"/>
      <c r="P45" s="199"/>
      <c r="Q45" s="199"/>
      <c r="R45" s="199"/>
      <c r="S45" s="199"/>
      <c r="T45" s="199"/>
      <c r="U45" s="199"/>
      <c r="V45" s="199"/>
      <c r="W45" s="199"/>
      <c r="X45" s="199"/>
      <c r="Y45" s="201"/>
      <c r="Z45" s="172"/>
      <c r="AA45" s="172"/>
      <c r="AB45" s="172"/>
      <c r="AC45" s="172"/>
      <c r="AD45" s="172"/>
      <c r="AE45" s="172"/>
      <c r="AF45" s="172"/>
      <c r="AG45" s="172"/>
      <c r="AH45" s="172"/>
    </row>
    <row r="46" spans="1:34" s="153" customFormat="1" ht="25.5" customHeight="1" x14ac:dyDescent="0.2">
      <c r="A46" s="221" t="s">
        <v>80</v>
      </c>
      <c r="B46" s="222"/>
      <c r="C46" s="222"/>
      <c r="D46" s="223"/>
      <c r="E46" s="224">
        <f t="shared" ref="E46:Y46" si="33">E8+E33+E38</f>
        <v>0</v>
      </c>
      <c r="F46" s="224">
        <f t="shared" si="33"/>
        <v>3211.2499800000001</v>
      </c>
      <c r="G46" s="224">
        <f t="shared" si="33"/>
        <v>25689.999959999994</v>
      </c>
      <c r="H46" s="224">
        <f t="shared" si="33"/>
        <v>134526.95658</v>
      </c>
      <c r="I46" s="224">
        <f t="shared" si="33"/>
        <v>168308.15420999995</v>
      </c>
      <c r="J46" s="224">
        <f t="shared" si="33"/>
        <v>165310.80863999997</v>
      </c>
      <c r="K46" s="224">
        <f t="shared" si="33"/>
        <v>162313.46312999996</v>
      </c>
      <c r="L46" s="224">
        <f t="shared" si="33"/>
        <v>159316.11758999995</v>
      </c>
      <c r="M46" s="224">
        <f t="shared" si="33"/>
        <v>156318.77208</v>
      </c>
      <c r="N46" s="224">
        <f t="shared" si="33"/>
        <v>153321.42656999998</v>
      </c>
      <c r="O46" s="224">
        <f t="shared" si="33"/>
        <v>150324.08099999998</v>
      </c>
      <c r="P46" s="224">
        <f t="shared" si="33"/>
        <v>147326.73548999999</v>
      </c>
      <c r="Q46" s="224">
        <f t="shared" si="33"/>
        <v>144329.38994999998</v>
      </c>
      <c r="R46" s="224">
        <f t="shared" si="33"/>
        <v>141332.04443999997</v>
      </c>
      <c r="S46" s="224">
        <f t="shared" si="33"/>
        <v>138334.69886999996</v>
      </c>
      <c r="T46" s="224">
        <f t="shared" si="33"/>
        <v>135337.35336000001</v>
      </c>
      <c r="U46" s="224">
        <f t="shared" si="33"/>
        <v>132340.00784999999</v>
      </c>
      <c r="V46" s="224">
        <f t="shared" si="33"/>
        <v>129342.66228000002</v>
      </c>
      <c r="W46" s="224">
        <f t="shared" si="33"/>
        <v>51228.497340000002</v>
      </c>
      <c r="X46" s="224">
        <f t="shared" si="33"/>
        <v>25689.999959999994</v>
      </c>
      <c r="Y46" s="224">
        <f t="shared" si="33"/>
        <v>2323902.41928</v>
      </c>
      <c r="Z46" s="225"/>
      <c r="AA46" s="225"/>
      <c r="AB46" s="225"/>
      <c r="AC46" s="225"/>
      <c r="AD46" s="225"/>
      <c r="AE46" s="225"/>
      <c r="AF46" s="225"/>
      <c r="AG46" s="225"/>
      <c r="AH46" s="225"/>
    </row>
    <row r="47" spans="1:34" ht="12.75" customHeight="1" x14ac:dyDescent="0.2">
      <c r="A47" s="184"/>
      <c r="B47" s="184"/>
      <c r="C47" s="184"/>
      <c r="D47" s="184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79"/>
      <c r="X47" s="179"/>
      <c r="Y47" s="179"/>
    </row>
    <row r="48" spans="1:34" ht="12.75" customHeight="1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</row>
    <row r="75" spans="1:2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</row>
    <row r="76" spans="1:2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</row>
    <row r="77" spans="1:2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</row>
    <row r="78" spans="1:2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</row>
    <row r="79" spans="1:2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</row>
    <row r="80" spans="1:2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</row>
    <row r="81" spans="1:2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</row>
  </sheetData>
  <sheetProtection algorithmName="SHA-512" hashValue="LAGBv0PDKuFBFrgvDTugQ7jIOErF1pvPdBELoqc4LUu4XJ54tOFT4YY5sagvFC5m3fhDmC43TIlZjM/Yc4qfNg==" saltValue="ihavlkuGLG5aq1XTdMrhzg==" spinCount="100000" sheet="1" formatCells="0" formatColumns="0" formatRows="0"/>
  <phoneticPr fontId="0" type="noConversion"/>
  <dataValidations count="2">
    <dataValidation type="decimal" operator="greaterThanOrEqual" allowBlank="1" showInputMessage="1" showErrorMessage="1" errorTitle="Entrada de dados" error="Entrada de Dados números positivos" sqref="E14:X15 E21:X22 E28:X29">
      <formula1>0</formula1>
    </dataValidation>
    <dataValidation type="decimal" operator="greaterThanOrEqual" allowBlank="1" showInputMessage="1" showErrorMessage="1" errorTitle="Entrada de dados" error="Entrada de Dados números positivos." sqref="E40:X44">
      <formula1>0</formula1>
    </dataValidation>
  </dataValidations>
  <pageMargins left="0.59055118110236227" right="0.39370078740157483" top="1.1811023622047245" bottom="0.39370078740157483" header="0.59055118110236227" footer="0.51181102362204722"/>
  <pageSetup paperSize="5048" scale="78" orientation="landscape" r:id="rId1"/>
  <headerFooter alignWithMargins="0">
    <oddHeader>&amp;L&amp;G</oddHeader>
  </headerFooter>
  <colBreaks count="1" manualBreakCount="1">
    <brk id="14" max="1048575" man="1"/>
  </colBreak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4"/>
  <sheetViews>
    <sheetView showGridLines="0" zoomScaleNormal="100" zoomScaleSheetLayoutView="80" zoomScalePageLayoutView="85" workbookViewId="0"/>
  </sheetViews>
  <sheetFormatPr defaultRowHeight="12.75" x14ac:dyDescent="0.2"/>
  <cols>
    <col min="1" max="1" width="3" customWidth="1"/>
    <col min="2" max="2" width="3.5703125" customWidth="1"/>
    <col min="3" max="3" width="57.140625" style="23" customWidth="1"/>
    <col min="4" max="24" width="13.28515625" style="23" customWidth="1"/>
    <col min="25" max="26" width="8.85546875" style="23" customWidth="1"/>
    <col min="27" max="27" width="11.85546875" bestFit="1" customWidth="1"/>
  </cols>
  <sheetData>
    <row r="1" spans="1:24" x14ac:dyDescent="0.2">
      <c r="N1" s="31"/>
    </row>
    <row r="2" spans="1:24" x14ac:dyDescent="0.2">
      <c r="A2" s="1" t="s">
        <v>239</v>
      </c>
      <c r="H2" s="30"/>
      <c r="I2" s="30"/>
    </row>
    <row r="3" spans="1:24" x14ac:dyDescent="0.2">
      <c r="A3" s="1" t="s">
        <v>240</v>
      </c>
      <c r="H3" s="30"/>
      <c r="I3" s="30"/>
    </row>
    <row r="4" spans="1:24" x14ac:dyDescent="0.2">
      <c r="A4" s="1"/>
      <c r="H4" s="30"/>
      <c r="I4" s="30"/>
    </row>
    <row r="5" spans="1:24" x14ac:dyDescent="0.2">
      <c r="A5" s="1" t="s">
        <v>43</v>
      </c>
      <c r="H5" s="30"/>
      <c r="I5" s="30"/>
    </row>
    <row r="6" spans="1:24" x14ac:dyDescent="0.2">
      <c r="A6" s="1"/>
      <c r="H6" s="30"/>
      <c r="I6" s="30"/>
    </row>
    <row r="7" spans="1:24" x14ac:dyDescent="0.2">
      <c r="A7" s="14" t="s">
        <v>38</v>
      </c>
      <c r="C7"/>
      <c r="D7"/>
      <c r="E7"/>
      <c r="F7"/>
      <c r="G7" s="17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</row>
    <row r="8" spans="1:24" ht="18" customHeight="1" x14ac:dyDescent="0.2">
      <c r="A8" s="11"/>
      <c r="B8" s="13"/>
      <c r="C8" s="37"/>
      <c r="D8" s="58">
        <v>1</v>
      </c>
      <c r="E8" s="58">
        <f>D8+1</f>
        <v>2</v>
      </c>
      <c r="F8" s="58">
        <f t="shared" ref="F8:W8" si="0">E8+1</f>
        <v>3</v>
      </c>
      <c r="G8" s="58">
        <f t="shared" si="0"/>
        <v>4</v>
      </c>
      <c r="H8" s="58">
        <f t="shared" si="0"/>
        <v>5</v>
      </c>
      <c r="I8" s="58">
        <f t="shared" si="0"/>
        <v>6</v>
      </c>
      <c r="J8" s="58">
        <f t="shared" si="0"/>
        <v>7</v>
      </c>
      <c r="K8" s="58">
        <f t="shared" si="0"/>
        <v>8</v>
      </c>
      <c r="L8" s="58">
        <f t="shared" si="0"/>
        <v>9</v>
      </c>
      <c r="M8" s="58">
        <f t="shared" si="0"/>
        <v>10</v>
      </c>
      <c r="N8" s="58">
        <f t="shared" si="0"/>
        <v>11</v>
      </c>
      <c r="O8" s="598">
        <f t="shared" si="0"/>
        <v>12</v>
      </c>
      <c r="P8" s="58">
        <f t="shared" si="0"/>
        <v>13</v>
      </c>
      <c r="Q8" s="58">
        <f t="shared" si="0"/>
        <v>14</v>
      </c>
      <c r="R8" s="58">
        <f t="shared" si="0"/>
        <v>15</v>
      </c>
      <c r="S8" s="58">
        <f t="shared" si="0"/>
        <v>16</v>
      </c>
      <c r="T8" s="58">
        <f t="shared" si="0"/>
        <v>17</v>
      </c>
      <c r="U8" s="58">
        <f t="shared" si="0"/>
        <v>18</v>
      </c>
      <c r="V8" s="58">
        <f t="shared" si="0"/>
        <v>19</v>
      </c>
      <c r="W8" s="58">
        <f t="shared" si="0"/>
        <v>20</v>
      </c>
      <c r="X8" s="424" t="s">
        <v>2</v>
      </c>
    </row>
    <row r="9" spans="1:24" ht="6" customHeight="1" x14ac:dyDescent="0.2">
      <c r="A9" s="39"/>
      <c r="B9" s="16"/>
      <c r="C9" s="31"/>
      <c r="D9" s="121"/>
      <c r="E9" s="137"/>
      <c r="F9" s="121"/>
      <c r="G9" s="137"/>
      <c r="H9" s="121"/>
      <c r="I9" s="137"/>
      <c r="J9" s="121"/>
      <c r="K9" s="137"/>
      <c r="L9" s="121"/>
      <c r="M9" s="137"/>
      <c r="N9" s="121"/>
      <c r="O9" s="137"/>
      <c r="P9" s="121"/>
      <c r="Q9" s="137"/>
      <c r="R9" s="121"/>
      <c r="S9" s="137"/>
      <c r="T9" s="121"/>
      <c r="U9" s="137"/>
      <c r="V9" s="121"/>
      <c r="W9" s="121"/>
      <c r="X9" s="138"/>
    </row>
    <row r="10" spans="1:24" x14ac:dyDescent="0.2">
      <c r="A10" s="507"/>
      <c r="B10" s="17" t="s">
        <v>169</v>
      </c>
      <c r="C10" s="43"/>
      <c r="D10" s="139">
        <f t="shared" ref="D10:X10" si="1">SUM(D11:D16)</f>
        <v>0</v>
      </c>
      <c r="E10" s="139">
        <f t="shared" si="1"/>
        <v>0</v>
      </c>
      <c r="F10" s="139">
        <f t="shared" si="1"/>
        <v>0</v>
      </c>
      <c r="G10" s="139">
        <f t="shared" si="1"/>
        <v>0</v>
      </c>
      <c r="H10" s="139">
        <f t="shared" si="1"/>
        <v>0</v>
      </c>
      <c r="I10" s="139">
        <f t="shared" si="1"/>
        <v>0</v>
      </c>
      <c r="J10" s="139">
        <f t="shared" si="1"/>
        <v>0</v>
      </c>
      <c r="K10" s="139">
        <f t="shared" si="1"/>
        <v>0</v>
      </c>
      <c r="L10" s="139">
        <f t="shared" si="1"/>
        <v>0</v>
      </c>
      <c r="M10" s="139">
        <f t="shared" si="1"/>
        <v>0</v>
      </c>
      <c r="N10" s="139">
        <f t="shared" si="1"/>
        <v>0</v>
      </c>
      <c r="O10" s="314">
        <f t="shared" si="1"/>
        <v>0</v>
      </c>
      <c r="P10" s="139">
        <f t="shared" si="1"/>
        <v>0</v>
      </c>
      <c r="Q10" s="139">
        <f t="shared" si="1"/>
        <v>0</v>
      </c>
      <c r="R10" s="139">
        <f t="shared" si="1"/>
        <v>0</v>
      </c>
      <c r="S10" s="139">
        <f t="shared" si="1"/>
        <v>0</v>
      </c>
      <c r="T10" s="139">
        <f t="shared" si="1"/>
        <v>0</v>
      </c>
      <c r="U10" s="139">
        <f t="shared" si="1"/>
        <v>0</v>
      </c>
      <c r="V10" s="139">
        <f t="shared" si="1"/>
        <v>0</v>
      </c>
      <c r="W10" s="139">
        <f t="shared" si="1"/>
        <v>0</v>
      </c>
      <c r="X10" s="314">
        <f t="shared" si="1"/>
        <v>0</v>
      </c>
    </row>
    <row r="11" spans="1:24" x14ac:dyDescent="0.2">
      <c r="A11" s="507"/>
      <c r="B11" s="19"/>
      <c r="C11" s="286" t="s">
        <v>254</v>
      </c>
      <c r="D11" s="284"/>
      <c r="E11" s="284"/>
      <c r="F11" s="284"/>
      <c r="G11" s="284"/>
      <c r="H11" s="284"/>
      <c r="I11" s="284"/>
      <c r="J11" s="284"/>
      <c r="K11" s="284"/>
      <c r="L11" s="284"/>
      <c r="M11" s="284"/>
      <c r="N11" s="284"/>
      <c r="O11" s="476"/>
      <c r="P11" s="284"/>
      <c r="Q11" s="284"/>
      <c r="R11" s="284"/>
      <c r="S11" s="284"/>
      <c r="T11" s="284"/>
      <c r="U11" s="284"/>
      <c r="V11" s="284"/>
      <c r="W11" s="284"/>
      <c r="X11" s="138">
        <f t="shared" ref="X11:X16" si="2">SUM(D11:W11)</f>
        <v>0</v>
      </c>
    </row>
    <row r="12" spans="1:24" x14ac:dyDescent="0.2">
      <c r="A12" s="507"/>
      <c r="B12" s="19"/>
      <c r="C12" s="286" t="s">
        <v>254</v>
      </c>
      <c r="D12" s="284"/>
      <c r="E12" s="285"/>
      <c r="F12" s="284"/>
      <c r="G12" s="285"/>
      <c r="H12" s="284"/>
      <c r="I12" s="285"/>
      <c r="J12" s="284"/>
      <c r="K12" s="285"/>
      <c r="L12" s="284"/>
      <c r="M12" s="285"/>
      <c r="N12" s="284"/>
      <c r="O12" s="285"/>
      <c r="P12" s="284"/>
      <c r="Q12" s="285"/>
      <c r="R12" s="284"/>
      <c r="S12" s="285"/>
      <c r="T12" s="284"/>
      <c r="U12" s="285"/>
      <c r="V12" s="284"/>
      <c r="W12" s="284"/>
      <c r="X12" s="138">
        <f t="shared" si="2"/>
        <v>0</v>
      </c>
    </row>
    <row r="13" spans="1:24" x14ac:dyDescent="0.2">
      <c r="A13" s="507"/>
      <c r="B13" s="19"/>
      <c r="C13" s="286" t="s">
        <v>254</v>
      </c>
      <c r="D13" s="284"/>
      <c r="E13" s="285"/>
      <c r="F13" s="284"/>
      <c r="G13" s="285"/>
      <c r="H13" s="284"/>
      <c r="I13" s="285"/>
      <c r="J13" s="284"/>
      <c r="K13" s="285"/>
      <c r="L13" s="284"/>
      <c r="M13" s="285"/>
      <c r="N13" s="284"/>
      <c r="O13" s="285"/>
      <c r="P13" s="284"/>
      <c r="Q13" s="285"/>
      <c r="R13" s="284"/>
      <c r="S13" s="285"/>
      <c r="T13" s="284"/>
      <c r="U13" s="285"/>
      <c r="V13" s="284"/>
      <c r="W13" s="284"/>
      <c r="X13" s="138">
        <f t="shared" si="2"/>
        <v>0</v>
      </c>
    </row>
    <row r="14" spans="1:24" x14ac:dyDescent="0.2">
      <c r="A14" s="507"/>
      <c r="B14" s="19"/>
      <c r="C14" s="286" t="s">
        <v>254</v>
      </c>
      <c r="D14" s="284"/>
      <c r="E14" s="285"/>
      <c r="F14" s="284"/>
      <c r="G14" s="285"/>
      <c r="H14" s="284"/>
      <c r="I14" s="284"/>
      <c r="J14" s="284"/>
      <c r="K14" s="285"/>
      <c r="L14" s="284"/>
      <c r="M14" s="285"/>
      <c r="N14" s="284"/>
      <c r="O14" s="285"/>
      <c r="P14" s="284"/>
      <c r="Q14" s="285"/>
      <c r="R14" s="284"/>
      <c r="S14" s="285"/>
      <c r="T14" s="284"/>
      <c r="U14" s="285"/>
      <c r="V14" s="284"/>
      <c r="W14" s="284"/>
      <c r="X14" s="138">
        <f t="shared" si="2"/>
        <v>0</v>
      </c>
    </row>
    <row r="15" spans="1:24" x14ac:dyDescent="0.2">
      <c r="A15" s="507"/>
      <c r="B15" s="19"/>
      <c r="C15" s="286" t="s">
        <v>254</v>
      </c>
      <c r="D15" s="284"/>
      <c r="E15" s="285"/>
      <c r="F15" s="284"/>
      <c r="G15" s="285"/>
      <c r="H15" s="284"/>
      <c r="I15" s="285"/>
      <c r="J15" s="284"/>
      <c r="K15" s="285"/>
      <c r="L15" s="284"/>
      <c r="M15" s="285"/>
      <c r="N15" s="284"/>
      <c r="O15" s="285"/>
      <c r="P15" s="284"/>
      <c r="Q15" s="285"/>
      <c r="R15" s="284"/>
      <c r="S15" s="285"/>
      <c r="T15" s="284"/>
      <c r="U15" s="285"/>
      <c r="V15" s="284"/>
      <c r="W15" s="284"/>
      <c r="X15" s="138">
        <f t="shared" si="2"/>
        <v>0</v>
      </c>
    </row>
    <row r="16" spans="1:24" x14ac:dyDescent="0.2">
      <c r="A16" s="507"/>
      <c r="B16" s="19"/>
      <c r="C16" s="286" t="s">
        <v>254</v>
      </c>
      <c r="D16" s="284"/>
      <c r="E16" s="285"/>
      <c r="F16" s="284"/>
      <c r="G16" s="285"/>
      <c r="H16" s="284"/>
      <c r="I16" s="285"/>
      <c r="J16" s="284"/>
      <c r="K16" s="285"/>
      <c r="L16" s="284"/>
      <c r="M16" s="285"/>
      <c r="N16" s="284"/>
      <c r="O16" s="285"/>
      <c r="P16" s="284"/>
      <c r="Q16" s="285"/>
      <c r="R16" s="284"/>
      <c r="S16" s="285"/>
      <c r="T16" s="284"/>
      <c r="U16" s="285"/>
      <c r="V16" s="284"/>
      <c r="W16" s="284"/>
      <c r="X16" s="138">
        <f t="shared" si="2"/>
        <v>0</v>
      </c>
    </row>
    <row r="17" spans="1:31" ht="6" customHeight="1" x14ac:dyDescent="0.2">
      <c r="A17" s="507"/>
      <c r="B17" s="19"/>
      <c r="C17" s="299"/>
      <c r="D17" s="300"/>
      <c r="E17" s="301"/>
      <c r="F17" s="300"/>
      <c r="G17" s="301"/>
      <c r="H17" s="300"/>
      <c r="I17" s="301"/>
      <c r="J17" s="300"/>
      <c r="K17" s="301"/>
      <c r="L17" s="300"/>
      <c r="M17" s="301"/>
      <c r="N17" s="300"/>
      <c r="O17" s="301"/>
      <c r="P17" s="300"/>
      <c r="Q17" s="301"/>
      <c r="R17" s="300"/>
      <c r="S17" s="301"/>
      <c r="T17" s="300"/>
      <c r="U17" s="301"/>
      <c r="V17" s="300"/>
      <c r="W17" s="300"/>
      <c r="X17" s="138"/>
    </row>
    <row r="18" spans="1:31" x14ac:dyDescent="0.2">
      <c r="A18" s="507"/>
      <c r="B18" s="17" t="s">
        <v>171</v>
      </c>
      <c r="C18" s="43"/>
      <c r="D18" s="139">
        <f t="shared" ref="D18:X18" si="3">SUM(D19:D25)</f>
        <v>0</v>
      </c>
      <c r="E18" s="139">
        <f t="shared" si="3"/>
        <v>0</v>
      </c>
      <c r="F18" s="139">
        <f t="shared" si="3"/>
        <v>0</v>
      </c>
      <c r="G18" s="139">
        <f t="shared" si="3"/>
        <v>0</v>
      </c>
      <c r="H18" s="139">
        <f t="shared" si="3"/>
        <v>0</v>
      </c>
      <c r="I18" s="139">
        <f t="shared" si="3"/>
        <v>0</v>
      </c>
      <c r="J18" s="139">
        <f t="shared" si="3"/>
        <v>0</v>
      </c>
      <c r="K18" s="139">
        <f t="shared" si="3"/>
        <v>0</v>
      </c>
      <c r="L18" s="139">
        <f t="shared" si="3"/>
        <v>0</v>
      </c>
      <c r="M18" s="139">
        <f t="shared" si="3"/>
        <v>0</v>
      </c>
      <c r="N18" s="139">
        <f t="shared" si="3"/>
        <v>0</v>
      </c>
      <c r="O18" s="314">
        <f t="shared" si="3"/>
        <v>0</v>
      </c>
      <c r="P18" s="139">
        <f t="shared" si="3"/>
        <v>0</v>
      </c>
      <c r="Q18" s="139">
        <f t="shared" si="3"/>
        <v>0</v>
      </c>
      <c r="R18" s="139">
        <f t="shared" si="3"/>
        <v>0</v>
      </c>
      <c r="S18" s="139">
        <f t="shared" si="3"/>
        <v>0</v>
      </c>
      <c r="T18" s="139">
        <f t="shared" si="3"/>
        <v>0</v>
      </c>
      <c r="U18" s="139">
        <f t="shared" si="3"/>
        <v>0</v>
      </c>
      <c r="V18" s="139">
        <f t="shared" si="3"/>
        <v>0</v>
      </c>
      <c r="W18" s="139">
        <f t="shared" si="3"/>
        <v>0</v>
      </c>
      <c r="X18" s="314">
        <f t="shared" si="3"/>
        <v>0</v>
      </c>
    </row>
    <row r="19" spans="1:31" x14ac:dyDescent="0.2">
      <c r="A19" s="507"/>
      <c r="B19" s="19"/>
      <c r="C19" s="286" t="s">
        <v>254</v>
      </c>
      <c r="D19" s="284"/>
      <c r="E19" s="284"/>
      <c r="F19" s="284"/>
      <c r="G19" s="284"/>
      <c r="H19" s="284"/>
      <c r="I19" s="284"/>
      <c r="J19" s="284"/>
      <c r="K19" s="284"/>
      <c r="L19" s="284"/>
      <c r="M19" s="284"/>
      <c r="N19" s="284"/>
      <c r="O19" s="476"/>
      <c r="P19" s="284"/>
      <c r="Q19" s="284"/>
      <c r="R19" s="284"/>
      <c r="S19" s="284"/>
      <c r="T19" s="284"/>
      <c r="U19" s="284"/>
      <c r="V19" s="284"/>
      <c r="W19" s="284"/>
      <c r="X19" s="138">
        <f t="shared" ref="X19:X25" si="4">SUM(D19:W19)</f>
        <v>0</v>
      </c>
    </row>
    <row r="20" spans="1:31" x14ac:dyDescent="0.2">
      <c r="A20" s="507"/>
      <c r="B20" s="19"/>
      <c r="C20" s="286" t="s">
        <v>254</v>
      </c>
      <c r="D20" s="284"/>
      <c r="E20" s="284"/>
      <c r="F20" s="284"/>
      <c r="G20" s="284"/>
      <c r="H20" s="284"/>
      <c r="I20" s="284"/>
      <c r="J20" s="284"/>
      <c r="K20" s="284"/>
      <c r="L20" s="284"/>
      <c r="M20" s="284"/>
      <c r="N20" s="284"/>
      <c r="O20" s="476"/>
      <c r="P20" s="284"/>
      <c r="Q20" s="284"/>
      <c r="R20" s="284"/>
      <c r="S20" s="284"/>
      <c r="T20" s="284"/>
      <c r="U20" s="284"/>
      <c r="V20" s="284"/>
      <c r="W20" s="284"/>
      <c r="X20" s="138">
        <f t="shared" si="4"/>
        <v>0</v>
      </c>
    </row>
    <row r="21" spans="1:31" x14ac:dyDescent="0.2">
      <c r="A21" s="507"/>
      <c r="B21" s="19"/>
      <c r="C21" s="286" t="s">
        <v>254</v>
      </c>
      <c r="D21" s="284"/>
      <c r="E21" s="284"/>
      <c r="F21" s="284"/>
      <c r="G21" s="284"/>
      <c r="H21" s="284"/>
      <c r="I21" s="284"/>
      <c r="J21" s="284"/>
      <c r="K21" s="284"/>
      <c r="L21" s="284"/>
      <c r="M21" s="284"/>
      <c r="N21" s="284"/>
      <c r="O21" s="476"/>
      <c r="P21" s="284"/>
      <c r="Q21" s="284"/>
      <c r="R21" s="284"/>
      <c r="S21" s="284"/>
      <c r="T21" s="284"/>
      <c r="U21" s="284"/>
      <c r="V21" s="284"/>
      <c r="W21" s="284"/>
      <c r="X21" s="138">
        <f t="shared" si="4"/>
        <v>0</v>
      </c>
    </row>
    <row r="22" spans="1:31" x14ac:dyDescent="0.2">
      <c r="A22" s="507"/>
      <c r="B22" s="19"/>
      <c r="C22" s="286" t="s">
        <v>254</v>
      </c>
      <c r="D22" s="284"/>
      <c r="E22" s="284"/>
      <c r="F22" s="284"/>
      <c r="G22" s="284"/>
      <c r="H22" s="284"/>
      <c r="I22" s="284"/>
      <c r="J22" s="284"/>
      <c r="K22" s="284"/>
      <c r="L22" s="284"/>
      <c r="M22" s="284"/>
      <c r="N22" s="284"/>
      <c r="O22" s="476"/>
      <c r="P22" s="284"/>
      <c r="Q22" s="284"/>
      <c r="R22" s="284"/>
      <c r="S22" s="284"/>
      <c r="T22" s="284"/>
      <c r="U22" s="284"/>
      <c r="V22" s="284"/>
      <c r="W22" s="284"/>
      <c r="X22" s="138">
        <f t="shared" si="4"/>
        <v>0</v>
      </c>
    </row>
    <row r="23" spans="1:31" x14ac:dyDescent="0.2">
      <c r="A23" s="507"/>
      <c r="B23" s="19"/>
      <c r="C23" s="286" t="s">
        <v>254</v>
      </c>
      <c r="D23" s="284"/>
      <c r="E23" s="285"/>
      <c r="F23" s="284"/>
      <c r="G23" s="285"/>
      <c r="H23" s="284"/>
      <c r="I23" s="285"/>
      <c r="J23" s="284"/>
      <c r="K23" s="285"/>
      <c r="L23" s="284"/>
      <c r="M23" s="285"/>
      <c r="N23" s="284"/>
      <c r="O23" s="285"/>
      <c r="P23" s="284"/>
      <c r="Q23" s="285"/>
      <c r="R23" s="284"/>
      <c r="S23" s="285"/>
      <c r="T23" s="284"/>
      <c r="U23" s="285"/>
      <c r="V23" s="284"/>
      <c r="W23" s="284"/>
      <c r="X23" s="138">
        <f t="shared" si="4"/>
        <v>0</v>
      </c>
    </row>
    <row r="24" spans="1:31" x14ac:dyDescent="0.2">
      <c r="A24" s="507"/>
      <c r="B24" s="19"/>
      <c r="C24" s="286" t="s">
        <v>254</v>
      </c>
      <c r="D24" s="284"/>
      <c r="E24" s="285"/>
      <c r="F24" s="284"/>
      <c r="G24" s="285"/>
      <c r="H24" s="284"/>
      <c r="I24" s="285"/>
      <c r="J24" s="284"/>
      <c r="K24" s="285"/>
      <c r="L24" s="284"/>
      <c r="M24" s="285"/>
      <c r="N24" s="284"/>
      <c r="O24" s="285"/>
      <c r="P24" s="284"/>
      <c r="Q24" s="285"/>
      <c r="R24" s="284"/>
      <c r="S24" s="285"/>
      <c r="T24" s="284"/>
      <c r="U24" s="285"/>
      <c r="V24" s="284"/>
      <c r="W24" s="284"/>
      <c r="X24" s="138">
        <f t="shared" si="4"/>
        <v>0</v>
      </c>
    </row>
    <row r="25" spans="1:31" x14ac:dyDescent="0.2">
      <c r="A25" s="507"/>
      <c r="B25" s="19"/>
      <c r="C25" s="286" t="s">
        <v>254</v>
      </c>
      <c r="D25" s="284"/>
      <c r="E25" s="285"/>
      <c r="F25" s="284"/>
      <c r="G25" s="285"/>
      <c r="H25" s="284"/>
      <c r="I25" s="285"/>
      <c r="J25" s="284"/>
      <c r="K25" s="285"/>
      <c r="L25" s="284"/>
      <c r="M25" s="285"/>
      <c r="N25" s="284"/>
      <c r="O25" s="285"/>
      <c r="P25" s="284"/>
      <c r="Q25" s="285"/>
      <c r="R25" s="284"/>
      <c r="S25" s="285"/>
      <c r="T25" s="284"/>
      <c r="U25" s="285"/>
      <c r="V25" s="284"/>
      <c r="W25" s="284"/>
      <c r="X25" s="138">
        <f t="shared" si="4"/>
        <v>0</v>
      </c>
    </row>
    <row r="26" spans="1:31" ht="6" customHeight="1" x14ac:dyDescent="0.2">
      <c r="A26" s="507"/>
      <c r="B26" s="19"/>
      <c r="C26" s="43"/>
      <c r="D26" s="121"/>
      <c r="E26" s="137"/>
      <c r="F26" s="121"/>
      <c r="G26" s="137"/>
      <c r="H26" s="121"/>
      <c r="I26" s="137"/>
      <c r="J26" s="121"/>
      <c r="K26" s="137"/>
      <c r="L26" s="121"/>
      <c r="M26" s="137"/>
      <c r="N26" s="121"/>
      <c r="O26" s="137"/>
      <c r="P26" s="121"/>
      <c r="Q26" s="137"/>
      <c r="R26" s="121"/>
      <c r="S26" s="137"/>
      <c r="T26" s="121"/>
      <c r="U26" s="137"/>
      <c r="V26" s="121"/>
      <c r="W26" s="121"/>
      <c r="X26" s="138"/>
    </row>
    <row r="27" spans="1:31" s="1" customFormat="1" ht="18" customHeight="1" x14ac:dyDescent="0.2">
      <c r="A27" s="134" t="s">
        <v>125</v>
      </c>
      <c r="B27" s="53"/>
      <c r="C27" s="597"/>
      <c r="D27" s="126">
        <f t="shared" ref="D27:X27" si="5">D10+D18</f>
        <v>0</v>
      </c>
      <c r="E27" s="126">
        <f t="shared" si="5"/>
        <v>0</v>
      </c>
      <c r="F27" s="126">
        <f t="shared" si="5"/>
        <v>0</v>
      </c>
      <c r="G27" s="126">
        <f t="shared" si="5"/>
        <v>0</v>
      </c>
      <c r="H27" s="126">
        <f t="shared" si="5"/>
        <v>0</v>
      </c>
      <c r="I27" s="126">
        <f t="shared" si="5"/>
        <v>0</v>
      </c>
      <c r="J27" s="126">
        <f t="shared" si="5"/>
        <v>0</v>
      </c>
      <c r="K27" s="126">
        <f t="shared" si="5"/>
        <v>0</v>
      </c>
      <c r="L27" s="126">
        <f t="shared" si="5"/>
        <v>0</v>
      </c>
      <c r="M27" s="126">
        <f t="shared" si="5"/>
        <v>0</v>
      </c>
      <c r="N27" s="126">
        <f t="shared" si="5"/>
        <v>0</v>
      </c>
      <c r="O27" s="425">
        <f t="shared" si="5"/>
        <v>0</v>
      </c>
      <c r="P27" s="126">
        <f t="shared" si="5"/>
        <v>0</v>
      </c>
      <c r="Q27" s="126">
        <f t="shared" si="5"/>
        <v>0</v>
      </c>
      <c r="R27" s="126">
        <f t="shared" si="5"/>
        <v>0</v>
      </c>
      <c r="S27" s="126">
        <f t="shared" si="5"/>
        <v>0</v>
      </c>
      <c r="T27" s="126">
        <f t="shared" si="5"/>
        <v>0</v>
      </c>
      <c r="U27" s="126">
        <f t="shared" si="5"/>
        <v>0</v>
      </c>
      <c r="V27" s="126">
        <f t="shared" si="5"/>
        <v>0</v>
      </c>
      <c r="W27" s="126">
        <f t="shared" si="5"/>
        <v>0</v>
      </c>
      <c r="X27" s="425">
        <f t="shared" si="5"/>
        <v>0</v>
      </c>
      <c r="Y27" s="30"/>
      <c r="Z27" s="30"/>
    </row>
    <row r="28" spans="1:31" x14ac:dyDescent="0.2">
      <c r="A28" s="19"/>
      <c r="B28" s="19"/>
      <c r="C28" s="43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</row>
    <row r="29" spans="1:31" x14ac:dyDescent="0.2">
      <c r="A29" s="1" t="s">
        <v>45</v>
      </c>
      <c r="D29" s="304"/>
      <c r="H29" s="30"/>
      <c r="I29" s="30"/>
    </row>
    <row r="30" spans="1:31" x14ac:dyDescent="0.2">
      <c r="A30" s="32"/>
      <c r="B30" s="1"/>
      <c r="C30" s="30"/>
      <c r="D30" s="305"/>
      <c r="E30" s="30"/>
    </row>
    <row r="31" spans="1:31" x14ac:dyDescent="0.2">
      <c r="A31" s="14" t="s">
        <v>38</v>
      </c>
      <c r="C31"/>
      <c r="D31"/>
      <c r="E31"/>
      <c r="F31"/>
      <c r="G31" s="17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/>
      <c r="Z31" s="31"/>
      <c r="AA31" s="16"/>
      <c r="AB31" s="16"/>
      <c r="AC31" s="16"/>
      <c r="AD31" s="16"/>
      <c r="AE31" s="16"/>
    </row>
    <row r="32" spans="1:31" ht="18" customHeight="1" x14ac:dyDescent="0.2">
      <c r="A32" s="11"/>
      <c r="B32" s="13"/>
      <c r="C32" s="37"/>
      <c r="D32" s="58">
        <v>1</v>
      </c>
      <c r="E32" s="58">
        <f>D32+1</f>
        <v>2</v>
      </c>
      <c r="F32" s="58">
        <f t="shared" ref="F32" si="6">E32+1</f>
        <v>3</v>
      </c>
      <c r="G32" s="58">
        <f t="shared" ref="G32" si="7">F32+1</f>
        <v>4</v>
      </c>
      <c r="H32" s="58">
        <f t="shared" ref="H32" si="8">G32+1</f>
        <v>5</v>
      </c>
      <c r="I32" s="58">
        <f t="shared" ref="I32" si="9">H32+1</f>
        <v>6</v>
      </c>
      <c r="J32" s="58">
        <f t="shared" ref="J32" si="10">I32+1</f>
        <v>7</v>
      </c>
      <c r="K32" s="58">
        <f t="shared" ref="K32" si="11">J32+1</f>
        <v>8</v>
      </c>
      <c r="L32" s="58">
        <f t="shared" ref="L32" si="12">K32+1</f>
        <v>9</v>
      </c>
      <c r="M32" s="58">
        <f t="shared" ref="M32" si="13">L32+1</f>
        <v>10</v>
      </c>
      <c r="N32" s="58">
        <f t="shared" ref="N32" si="14">M32+1</f>
        <v>11</v>
      </c>
      <c r="O32" s="598">
        <f t="shared" ref="O32" si="15">N32+1</f>
        <v>12</v>
      </c>
      <c r="P32" s="58">
        <f t="shared" ref="P32" si="16">O32+1</f>
        <v>13</v>
      </c>
      <c r="Q32" s="58">
        <f t="shared" ref="Q32" si="17">P32+1</f>
        <v>14</v>
      </c>
      <c r="R32" s="58">
        <f t="shared" ref="R32" si="18">Q32+1</f>
        <v>15</v>
      </c>
      <c r="S32" s="58">
        <f t="shared" ref="S32" si="19">R32+1</f>
        <v>16</v>
      </c>
      <c r="T32" s="58">
        <f t="shared" ref="T32" si="20">S32+1</f>
        <v>17</v>
      </c>
      <c r="U32" s="58">
        <f t="shared" ref="U32" si="21">T32+1</f>
        <v>18</v>
      </c>
      <c r="V32" s="58">
        <f t="shared" ref="V32" si="22">U32+1</f>
        <v>19</v>
      </c>
      <c r="W32" s="58">
        <f t="shared" ref="W32" si="23">V32+1</f>
        <v>20</v>
      </c>
      <c r="X32" s="424" t="s">
        <v>2</v>
      </c>
      <c r="Y32"/>
      <c r="Z32" s="29"/>
      <c r="AA32" s="16"/>
      <c r="AB32" s="16"/>
      <c r="AC32" s="16"/>
      <c r="AD32" s="16"/>
      <c r="AE32" s="16"/>
    </row>
    <row r="33" spans="1:31" ht="6" customHeight="1" x14ac:dyDescent="0.2">
      <c r="A33" s="39"/>
      <c r="B33" s="16"/>
      <c r="C33" s="31"/>
      <c r="D33" s="24"/>
      <c r="E33" s="31"/>
      <c r="F33" s="24"/>
      <c r="G33" s="31"/>
      <c r="H33" s="24"/>
      <c r="I33" s="31"/>
      <c r="J33" s="24"/>
      <c r="K33" s="31"/>
      <c r="L33" s="24"/>
      <c r="M33" s="31"/>
      <c r="N33" s="24"/>
      <c r="O33" s="31"/>
      <c r="P33" s="24"/>
      <c r="Q33" s="31"/>
      <c r="R33" s="24"/>
      <c r="S33" s="31"/>
      <c r="T33" s="24"/>
      <c r="U33" s="31"/>
      <c r="V33" s="24"/>
      <c r="W33" s="24"/>
      <c r="X33" s="40"/>
      <c r="Y33"/>
      <c r="Z33" s="31"/>
      <c r="AA33" s="16"/>
      <c r="AB33" s="16"/>
      <c r="AC33" s="16"/>
      <c r="AD33" s="16"/>
      <c r="AE33" s="16"/>
    </row>
    <row r="34" spans="1:31" x14ac:dyDescent="0.2">
      <c r="A34" s="507"/>
      <c r="B34" s="17" t="s">
        <v>170</v>
      </c>
      <c r="C34" s="43"/>
      <c r="D34" s="24"/>
      <c r="E34" s="31"/>
      <c r="F34" s="24"/>
      <c r="G34" s="31"/>
      <c r="H34" s="24"/>
      <c r="I34" s="31"/>
      <c r="J34" s="24"/>
      <c r="K34" s="31"/>
      <c r="L34" s="24"/>
      <c r="M34" s="31"/>
      <c r="N34" s="24"/>
      <c r="O34" s="31"/>
      <c r="P34" s="24"/>
      <c r="Q34" s="31"/>
      <c r="R34" s="24"/>
      <c r="S34" s="31"/>
      <c r="T34" s="24"/>
      <c r="U34" s="31"/>
      <c r="V34" s="24"/>
      <c r="W34" s="24"/>
      <c r="X34" s="40"/>
      <c r="Y34"/>
      <c r="Z34" s="31"/>
      <c r="AA34" s="16"/>
      <c r="AB34" s="16"/>
      <c r="AC34" s="16"/>
      <c r="AD34" s="16"/>
      <c r="AE34" s="16"/>
    </row>
    <row r="35" spans="1:31" x14ac:dyDescent="0.2">
      <c r="A35" s="507"/>
      <c r="B35" s="17" t="s">
        <v>47</v>
      </c>
      <c r="C35" s="43"/>
      <c r="D35" s="139">
        <f>SUM(D36:D42)</f>
        <v>0</v>
      </c>
      <c r="E35" s="139">
        <f t="shared" ref="E35:X35" si="24">SUM(E36:E42)</f>
        <v>0</v>
      </c>
      <c r="F35" s="139">
        <f t="shared" si="24"/>
        <v>0</v>
      </c>
      <c r="G35" s="139">
        <f t="shared" si="24"/>
        <v>0</v>
      </c>
      <c r="H35" s="139">
        <f t="shared" si="24"/>
        <v>0</v>
      </c>
      <c r="I35" s="139">
        <f t="shared" si="24"/>
        <v>0</v>
      </c>
      <c r="J35" s="139">
        <f t="shared" si="24"/>
        <v>0</v>
      </c>
      <c r="K35" s="139">
        <f t="shared" si="24"/>
        <v>0</v>
      </c>
      <c r="L35" s="139">
        <f t="shared" si="24"/>
        <v>0</v>
      </c>
      <c r="M35" s="139">
        <f t="shared" si="24"/>
        <v>0</v>
      </c>
      <c r="N35" s="139">
        <f t="shared" si="24"/>
        <v>0</v>
      </c>
      <c r="O35" s="314">
        <f t="shared" si="24"/>
        <v>0</v>
      </c>
      <c r="P35" s="139">
        <f t="shared" si="24"/>
        <v>0</v>
      </c>
      <c r="Q35" s="139">
        <f t="shared" si="24"/>
        <v>0</v>
      </c>
      <c r="R35" s="139">
        <f t="shared" si="24"/>
        <v>0</v>
      </c>
      <c r="S35" s="139">
        <f t="shared" si="24"/>
        <v>0</v>
      </c>
      <c r="T35" s="139">
        <f t="shared" si="24"/>
        <v>0</v>
      </c>
      <c r="U35" s="139">
        <f t="shared" si="24"/>
        <v>0</v>
      </c>
      <c r="V35" s="139">
        <f t="shared" si="24"/>
        <v>0</v>
      </c>
      <c r="W35" s="139">
        <f t="shared" si="24"/>
        <v>0</v>
      </c>
      <c r="X35" s="314">
        <f t="shared" si="24"/>
        <v>0</v>
      </c>
      <c r="Y35"/>
      <c r="Z35" s="31"/>
      <c r="AA35" s="16"/>
      <c r="AB35" s="16"/>
      <c r="AC35" s="16"/>
      <c r="AD35" s="16"/>
      <c r="AE35" s="16"/>
    </row>
    <row r="36" spans="1:31" x14ac:dyDescent="0.2">
      <c r="A36" s="507"/>
      <c r="B36" s="238"/>
      <c r="C36" s="297" t="s">
        <v>9</v>
      </c>
      <c r="D36" s="284"/>
      <c r="E36" s="284"/>
      <c r="F36" s="284"/>
      <c r="G36" s="284"/>
      <c r="H36" s="284"/>
      <c r="I36" s="284"/>
      <c r="J36" s="284"/>
      <c r="K36" s="284"/>
      <c r="L36" s="284"/>
      <c r="M36" s="284"/>
      <c r="N36" s="284"/>
      <c r="O36" s="476"/>
      <c r="P36" s="284"/>
      <c r="Q36" s="284"/>
      <c r="R36" s="284"/>
      <c r="S36" s="284"/>
      <c r="T36" s="284"/>
      <c r="U36" s="284"/>
      <c r="V36" s="284"/>
      <c r="W36" s="284"/>
      <c r="X36" s="138">
        <f t="shared" ref="X36:X42" si="25">SUM(D36:W36)</f>
        <v>0</v>
      </c>
      <c r="Y36"/>
      <c r="Z36" s="31"/>
      <c r="AA36" s="16"/>
      <c r="AB36" s="16"/>
      <c r="AC36" s="16"/>
      <c r="AD36" s="16"/>
      <c r="AE36" s="16"/>
    </row>
    <row r="37" spans="1:31" x14ac:dyDescent="0.2">
      <c r="A37" s="507"/>
      <c r="B37" s="238"/>
      <c r="C37" s="297" t="s">
        <v>9</v>
      </c>
      <c r="D37" s="284"/>
      <c r="E37" s="284"/>
      <c r="F37" s="284"/>
      <c r="G37" s="284"/>
      <c r="H37" s="284"/>
      <c r="I37" s="284"/>
      <c r="J37" s="284"/>
      <c r="K37" s="284"/>
      <c r="L37" s="284"/>
      <c r="M37" s="284"/>
      <c r="N37" s="284"/>
      <c r="O37" s="476"/>
      <c r="P37" s="284"/>
      <c r="Q37" s="284"/>
      <c r="R37" s="284"/>
      <c r="S37" s="284"/>
      <c r="T37" s="284"/>
      <c r="U37" s="284"/>
      <c r="V37" s="284"/>
      <c r="W37" s="284"/>
      <c r="X37" s="138">
        <f t="shared" si="25"/>
        <v>0</v>
      </c>
      <c r="Y37"/>
      <c r="Z37" s="31"/>
      <c r="AA37" s="16"/>
      <c r="AB37" s="16"/>
      <c r="AC37" s="16"/>
      <c r="AD37" s="16"/>
      <c r="AE37" s="16"/>
    </row>
    <row r="38" spans="1:31" x14ac:dyDescent="0.2">
      <c r="A38" s="507"/>
      <c r="B38" s="238"/>
      <c r="C38" s="297" t="s">
        <v>9</v>
      </c>
      <c r="D38" s="284"/>
      <c r="E38" s="284"/>
      <c r="F38" s="284"/>
      <c r="G38" s="284"/>
      <c r="H38" s="284"/>
      <c r="I38" s="284"/>
      <c r="J38" s="284"/>
      <c r="K38" s="284"/>
      <c r="L38" s="284"/>
      <c r="M38" s="284"/>
      <c r="N38" s="284"/>
      <c r="O38" s="476"/>
      <c r="P38" s="284"/>
      <c r="Q38" s="284"/>
      <c r="R38" s="284"/>
      <c r="S38" s="284"/>
      <c r="T38" s="284"/>
      <c r="U38" s="284"/>
      <c r="V38" s="284"/>
      <c r="W38" s="284"/>
      <c r="X38" s="138">
        <f t="shared" si="25"/>
        <v>0</v>
      </c>
      <c r="Y38"/>
      <c r="Z38" s="31"/>
      <c r="AA38" s="16"/>
      <c r="AB38" s="16"/>
      <c r="AC38" s="16"/>
      <c r="AD38" s="16"/>
      <c r="AE38" s="16"/>
    </row>
    <row r="39" spans="1:31" x14ac:dyDescent="0.2">
      <c r="A39" s="507"/>
      <c r="B39" s="238"/>
      <c r="C39" s="297" t="s">
        <v>9</v>
      </c>
      <c r="D39" s="284"/>
      <c r="E39" s="285"/>
      <c r="F39" s="284"/>
      <c r="G39" s="285"/>
      <c r="H39" s="284"/>
      <c r="I39" s="285"/>
      <c r="J39" s="284"/>
      <c r="K39" s="285"/>
      <c r="L39" s="284"/>
      <c r="M39" s="285"/>
      <c r="N39" s="284"/>
      <c r="O39" s="285"/>
      <c r="P39" s="284"/>
      <c r="Q39" s="285"/>
      <c r="R39" s="284"/>
      <c r="S39" s="285"/>
      <c r="T39" s="284"/>
      <c r="U39" s="285"/>
      <c r="V39" s="284"/>
      <c r="W39" s="284"/>
      <c r="X39" s="138">
        <f t="shared" si="25"/>
        <v>0</v>
      </c>
      <c r="Y39"/>
      <c r="Z39" s="31"/>
      <c r="AA39" s="16"/>
      <c r="AB39" s="16"/>
      <c r="AC39" s="16"/>
      <c r="AD39" s="16"/>
      <c r="AE39" s="16"/>
    </row>
    <row r="40" spans="1:31" x14ac:dyDescent="0.2">
      <c r="A40" s="507"/>
      <c r="B40" s="238"/>
      <c r="C40" s="297" t="s">
        <v>9</v>
      </c>
      <c r="D40" s="284"/>
      <c r="E40" s="285"/>
      <c r="F40" s="284"/>
      <c r="G40" s="285"/>
      <c r="H40" s="284"/>
      <c r="I40" s="285"/>
      <c r="J40" s="284"/>
      <c r="K40" s="285"/>
      <c r="L40" s="284"/>
      <c r="M40" s="285"/>
      <c r="N40" s="284"/>
      <c r="O40" s="285"/>
      <c r="P40" s="284"/>
      <c r="Q40" s="285"/>
      <c r="R40" s="284"/>
      <c r="S40" s="285"/>
      <c r="T40" s="284"/>
      <c r="U40" s="285"/>
      <c r="V40" s="284"/>
      <c r="W40" s="284"/>
      <c r="X40" s="138">
        <f t="shared" si="25"/>
        <v>0</v>
      </c>
      <c r="Y40"/>
      <c r="Z40" s="31"/>
      <c r="AA40" s="16"/>
      <c r="AB40" s="16"/>
      <c r="AC40" s="16"/>
      <c r="AD40" s="16"/>
      <c r="AE40" s="16"/>
    </row>
    <row r="41" spans="1:31" x14ac:dyDescent="0.2">
      <c r="A41" s="507"/>
      <c r="B41" s="488"/>
      <c r="C41" s="297" t="s">
        <v>9</v>
      </c>
      <c r="D41" s="284"/>
      <c r="E41" s="285"/>
      <c r="F41" s="284"/>
      <c r="G41" s="285"/>
      <c r="H41" s="284"/>
      <c r="I41" s="285"/>
      <c r="J41" s="284"/>
      <c r="K41" s="285"/>
      <c r="L41" s="284"/>
      <c r="M41" s="285"/>
      <c r="N41" s="284"/>
      <c r="O41" s="285"/>
      <c r="P41" s="284"/>
      <c r="Q41" s="285"/>
      <c r="R41" s="284"/>
      <c r="S41" s="285"/>
      <c r="T41" s="284"/>
      <c r="U41" s="285"/>
      <c r="V41" s="284"/>
      <c r="W41" s="284"/>
      <c r="X41" s="138">
        <f t="shared" si="25"/>
        <v>0</v>
      </c>
      <c r="Y41"/>
      <c r="Z41" s="31"/>
      <c r="AA41" s="16"/>
      <c r="AB41" s="16"/>
      <c r="AC41" s="16"/>
      <c r="AD41" s="16"/>
      <c r="AE41" s="16"/>
    </row>
    <row r="42" spans="1:31" x14ac:dyDescent="0.2">
      <c r="A42" s="507"/>
      <c r="B42" s="238"/>
      <c r="C42" s="297" t="s">
        <v>9</v>
      </c>
      <c r="D42" s="284"/>
      <c r="E42" s="285"/>
      <c r="F42" s="284"/>
      <c r="G42" s="285"/>
      <c r="H42" s="284"/>
      <c r="I42" s="285"/>
      <c r="J42" s="284"/>
      <c r="K42" s="285"/>
      <c r="L42" s="284"/>
      <c r="M42" s="285"/>
      <c r="N42" s="284"/>
      <c r="O42" s="285"/>
      <c r="P42" s="284"/>
      <c r="Q42" s="285"/>
      <c r="R42" s="284"/>
      <c r="S42" s="285"/>
      <c r="T42" s="284"/>
      <c r="U42" s="285"/>
      <c r="V42" s="284"/>
      <c r="W42" s="284"/>
      <c r="X42" s="138">
        <f t="shared" si="25"/>
        <v>0</v>
      </c>
      <c r="Y42"/>
      <c r="Z42" s="38"/>
      <c r="AA42" s="16"/>
      <c r="AB42" s="16"/>
      <c r="AC42" s="16"/>
      <c r="AD42" s="16"/>
      <c r="AE42" s="16"/>
    </row>
    <row r="43" spans="1:31" ht="6" customHeight="1" x14ac:dyDescent="0.2">
      <c r="A43" s="507"/>
      <c r="B43" s="19"/>
      <c r="C43" s="43"/>
      <c r="D43" s="24"/>
      <c r="E43" s="31"/>
      <c r="F43" s="24"/>
      <c r="G43" s="31"/>
      <c r="H43" s="24"/>
      <c r="I43" s="31"/>
      <c r="J43" s="24"/>
      <c r="K43" s="31"/>
      <c r="L43" s="24"/>
      <c r="M43" s="31"/>
      <c r="N43" s="24"/>
      <c r="O43" s="31"/>
      <c r="P43" s="24"/>
      <c r="Q43" s="31"/>
      <c r="R43" s="24"/>
      <c r="S43" s="31"/>
      <c r="T43" s="24"/>
      <c r="U43" s="31"/>
      <c r="V43" s="24"/>
      <c r="W43" s="24"/>
      <c r="X43" s="40"/>
      <c r="Y43"/>
      <c r="Z43" s="38"/>
      <c r="AA43" s="16"/>
      <c r="AB43" s="16"/>
      <c r="AC43" s="16"/>
      <c r="AD43" s="16"/>
      <c r="AE43" s="16"/>
    </row>
    <row r="44" spans="1:31" x14ac:dyDescent="0.2">
      <c r="A44" s="507"/>
      <c r="B44" s="239" t="s">
        <v>48</v>
      </c>
      <c r="C44" s="46"/>
      <c r="D44" s="139">
        <f>SUM(D45:D51)</f>
        <v>0</v>
      </c>
      <c r="E44" s="139">
        <f t="shared" ref="E44:X44" si="26">SUM(E45:E51)</f>
        <v>0</v>
      </c>
      <c r="F44" s="139">
        <f t="shared" si="26"/>
        <v>0</v>
      </c>
      <c r="G44" s="139">
        <f t="shared" si="26"/>
        <v>0</v>
      </c>
      <c r="H44" s="139">
        <f t="shared" si="26"/>
        <v>0</v>
      </c>
      <c r="I44" s="139">
        <f t="shared" si="26"/>
        <v>0</v>
      </c>
      <c r="J44" s="139">
        <f t="shared" si="26"/>
        <v>0</v>
      </c>
      <c r="K44" s="139">
        <f t="shared" si="26"/>
        <v>0</v>
      </c>
      <c r="L44" s="139">
        <f t="shared" si="26"/>
        <v>0</v>
      </c>
      <c r="M44" s="139">
        <f t="shared" si="26"/>
        <v>0</v>
      </c>
      <c r="N44" s="139">
        <f t="shared" si="26"/>
        <v>0</v>
      </c>
      <c r="O44" s="314">
        <f t="shared" si="26"/>
        <v>0</v>
      </c>
      <c r="P44" s="139">
        <f t="shared" si="26"/>
        <v>0</v>
      </c>
      <c r="Q44" s="139">
        <f t="shared" si="26"/>
        <v>0</v>
      </c>
      <c r="R44" s="139">
        <f t="shared" si="26"/>
        <v>0</v>
      </c>
      <c r="S44" s="139">
        <f t="shared" si="26"/>
        <v>0</v>
      </c>
      <c r="T44" s="139">
        <f t="shared" si="26"/>
        <v>0</v>
      </c>
      <c r="U44" s="139">
        <f t="shared" si="26"/>
        <v>0</v>
      </c>
      <c r="V44" s="139">
        <f t="shared" si="26"/>
        <v>0</v>
      </c>
      <c r="W44" s="139">
        <f t="shared" si="26"/>
        <v>0</v>
      </c>
      <c r="X44" s="314">
        <f t="shared" si="26"/>
        <v>0</v>
      </c>
      <c r="Y44"/>
      <c r="Z44" s="38"/>
      <c r="AA44" s="16"/>
      <c r="AB44" s="16"/>
      <c r="AC44" s="16"/>
      <c r="AD44" s="16"/>
      <c r="AE44" s="16"/>
    </row>
    <row r="45" spans="1:31" x14ac:dyDescent="0.2">
      <c r="A45" s="507"/>
      <c r="B45" s="46"/>
      <c r="C45" s="297" t="s">
        <v>9</v>
      </c>
      <c r="D45" s="284"/>
      <c r="E45" s="284"/>
      <c r="F45" s="284"/>
      <c r="G45" s="284"/>
      <c r="H45" s="284"/>
      <c r="I45" s="284"/>
      <c r="J45" s="284"/>
      <c r="K45" s="284"/>
      <c r="L45" s="284"/>
      <c r="M45" s="284"/>
      <c r="N45" s="284"/>
      <c r="O45" s="476"/>
      <c r="P45" s="284"/>
      <c r="Q45" s="284"/>
      <c r="R45" s="284"/>
      <c r="S45" s="284"/>
      <c r="T45" s="284"/>
      <c r="U45" s="284"/>
      <c r="V45" s="284"/>
      <c r="W45" s="284"/>
      <c r="X45" s="138">
        <f t="shared" ref="X45:X51" si="27">SUM(D45:W45)</f>
        <v>0</v>
      </c>
      <c r="Y45"/>
      <c r="Z45" s="38"/>
      <c r="AA45" s="16"/>
      <c r="AB45" s="16"/>
      <c r="AC45" s="16"/>
      <c r="AD45" s="16"/>
      <c r="AE45" s="16"/>
    </row>
    <row r="46" spans="1:31" x14ac:dyDescent="0.2">
      <c r="A46" s="507"/>
      <c r="B46" s="46"/>
      <c r="C46" s="297" t="s">
        <v>9</v>
      </c>
      <c r="D46" s="284"/>
      <c r="E46" s="284"/>
      <c r="F46" s="284"/>
      <c r="G46" s="284"/>
      <c r="H46" s="284"/>
      <c r="I46" s="284"/>
      <c r="J46" s="284"/>
      <c r="K46" s="284"/>
      <c r="L46" s="284"/>
      <c r="M46" s="284"/>
      <c r="N46" s="284"/>
      <c r="O46" s="476"/>
      <c r="P46" s="284"/>
      <c r="Q46" s="284"/>
      <c r="R46" s="284"/>
      <c r="S46" s="284"/>
      <c r="T46" s="284"/>
      <c r="U46" s="284"/>
      <c r="V46" s="284"/>
      <c r="W46" s="284"/>
      <c r="X46" s="138">
        <f t="shared" si="27"/>
        <v>0</v>
      </c>
      <c r="Y46"/>
      <c r="Z46" s="38"/>
      <c r="AA46" s="16"/>
      <c r="AB46" s="16"/>
      <c r="AC46" s="16"/>
      <c r="AD46" s="16"/>
      <c r="AE46" s="16"/>
    </row>
    <row r="47" spans="1:31" x14ac:dyDescent="0.2">
      <c r="A47" s="507"/>
      <c r="B47" s="46"/>
      <c r="C47" s="297" t="s">
        <v>9</v>
      </c>
      <c r="D47" s="284"/>
      <c r="E47" s="284"/>
      <c r="F47" s="284"/>
      <c r="G47" s="284"/>
      <c r="H47" s="284"/>
      <c r="I47" s="284"/>
      <c r="J47" s="284"/>
      <c r="K47" s="284"/>
      <c r="L47" s="284"/>
      <c r="M47" s="284"/>
      <c r="N47" s="284"/>
      <c r="O47" s="476"/>
      <c r="P47" s="284"/>
      <c r="Q47" s="284"/>
      <c r="R47" s="284"/>
      <c r="S47" s="284"/>
      <c r="T47" s="284"/>
      <c r="U47" s="284"/>
      <c r="V47" s="284"/>
      <c r="W47" s="284"/>
      <c r="X47" s="138">
        <f t="shared" si="27"/>
        <v>0</v>
      </c>
      <c r="Y47"/>
      <c r="Z47" s="38"/>
      <c r="AA47" s="16"/>
      <c r="AB47" s="16"/>
      <c r="AC47" s="16"/>
      <c r="AD47" s="16"/>
      <c r="AE47" s="16"/>
    </row>
    <row r="48" spans="1:31" x14ac:dyDescent="0.2">
      <c r="A48" s="507"/>
      <c r="B48" s="46"/>
      <c r="C48" s="297" t="s">
        <v>9</v>
      </c>
      <c r="D48" s="284"/>
      <c r="E48" s="285"/>
      <c r="F48" s="284"/>
      <c r="G48" s="285"/>
      <c r="H48" s="284"/>
      <c r="I48" s="285"/>
      <c r="J48" s="284"/>
      <c r="K48" s="285"/>
      <c r="L48" s="284"/>
      <c r="M48" s="285"/>
      <c r="N48" s="284"/>
      <c r="O48" s="285"/>
      <c r="P48" s="284"/>
      <c r="Q48" s="285"/>
      <c r="R48" s="284"/>
      <c r="S48" s="285"/>
      <c r="T48" s="284"/>
      <c r="U48" s="285"/>
      <c r="V48" s="284"/>
      <c r="W48" s="284"/>
      <c r="X48" s="138">
        <f t="shared" si="27"/>
        <v>0</v>
      </c>
      <c r="Y48"/>
      <c r="Z48" s="38"/>
      <c r="AA48" s="16"/>
      <c r="AB48" s="16"/>
      <c r="AC48" s="16"/>
      <c r="AD48" s="16"/>
      <c r="AE48" s="16"/>
    </row>
    <row r="49" spans="1:31" x14ac:dyDescent="0.2">
      <c r="A49" s="507"/>
      <c r="B49" s="46"/>
      <c r="C49" s="297" t="s">
        <v>9</v>
      </c>
      <c r="D49" s="284"/>
      <c r="E49" s="285"/>
      <c r="F49" s="284"/>
      <c r="G49" s="285"/>
      <c r="H49" s="284"/>
      <c r="I49" s="285"/>
      <c r="J49" s="284"/>
      <c r="K49" s="285"/>
      <c r="L49" s="284"/>
      <c r="M49" s="285"/>
      <c r="N49" s="284"/>
      <c r="O49" s="285"/>
      <c r="P49" s="284"/>
      <c r="Q49" s="285"/>
      <c r="R49" s="284"/>
      <c r="S49" s="285"/>
      <c r="T49" s="284"/>
      <c r="U49" s="285"/>
      <c r="V49" s="284"/>
      <c r="W49" s="284"/>
      <c r="X49" s="138">
        <f t="shared" si="27"/>
        <v>0</v>
      </c>
      <c r="Y49"/>
      <c r="Z49" s="38"/>
      <c r="AA49" s="16"/>
      <c r="AB49" s="16"/>
      <c r="AC49" s="16"/>
      <c r="AD49" s="16"/>
      <c r="AE49" s="16"/>
    </row>
    <row r="50" spans="1:31" x14ac:dyDescent="0.2">
      <c r="A50" s="507"/>
      <c r="B50" s="46"/>
      <c r="C50" s="297" t="s">
        <v>9</v>
      </c>
      <c r="D50" s="284"/>
      <c r="E50" s="285"/>
      <c r="F50" s="284"/>
      <c r="G50" s="285"/>
      <c r="H50" s="284"/>
      <c r="I50" s="285"/>
      <c r="J50" s="284"/>
      <c r="K50" s="285"/>
      <c r="L50" s="284"/>
      <c r="M50" s="285"/>
      <c r="N50" s="284"/>
      <c r="O50" s="285"/>
      <c r="P50" s="284"/>
      <c r="Q50" s="285"/>
      <c r="R50" s="284"/>
      <c r="S50" s="285"/>
      <c r="T50" s="284"/>
      <c r="U50" s="285"/>
      <c r="V50" s="284"/>
      <c r="W50" s="284"/>
      <c r="X50" s="138">
        <f t="shared" si="27"/>
        <v>0</v>
      </c>
      <c r="Y50"/>
      <c r="Z50" s="38"/>
      <c r="AA50" s="16"/>
      <c r="AB50" s="16"/>
      <c r="AC50" s="16"/>
      <c r="AD50" s="16"/>
      <c r="AE50" s="16"/>
    </row>
    <row r="51" spans="1:31" x14ac:dyDescent="0.2">
      <c r="A51" s="507"/>
      <c r="B51" s="46"/>
      <c r="C51" s="297" t="s">
        <v>9</v>
      </c>
      <c r="D51" s="284"/>
      <c r="E51" s="285"/>
      <c r="F51" s="284"/>
      <c r="G51" s="285"/>
      <c r="H51" s="284"/>
      <c r="I51" s="285"/>
      <c r="J51" s="284"/>
      <c r="K51" s="285"/>
      <c r="L51" s="284"/>
      <c r="M51" s="285"/>
      <c r="N51" s="284"/>
      <c r="O51" s="285"/>
      <c r="P51" s="284"/>
      <c r="Q51" s="285"/>
      <c r="R51" s="284"/>
      <c r="S51" s="285"/>
      <c r="T51" s="284"/>
      <c r="U51" s="285"/>
      <c r="V51" s="284"/>
      <c r="W51" s="284"/>
      <c r="X51" s="138">
        <f t="shared" si="27"/>
        <v>0</v>
      </c>
      <c r="Y51"/>
      <c r="Z51" s="38"/>
      <c r="AA51" s="16"/>
      <c r="AB51" s="16"/>
      <c r="AC51" s="16"/>
      <c r="AD51" s="16"/>
      <c r="AE51" s="16"/>
    </row>
    <row r="52" spans="1:31" ht="6" customHeight="1" x14ac:dyDescent="0.2">
      <c r="A52" s="507"/>
      <c r="B52" s="19"/>
      <c r="C52" s="46"/>
      <c r="D52" s="24"/>
      <c r="E52" s="31"/>
      <c r="F52" s="24"/>
      <c r="G52" s="31"/>
      <c r="H52" s="24"/>
      <c r="I52" s="31"/>
      <c r="J52" s="24"/>
      <c r="K52" s="31"/>
      <c r="L52" s="24"/>
      <c r="M52" s="31"/>
      <c r="N52" s="24"/>
      <c r="O52" s="31"/>
      <c r="P52" s="24"/>
      <c r="Q52" s="31"/>
      <c r="R52" s="24"/>
      <c r="S52" s="31"/>
      <c r="T52" s="24"/>
      <c r="U52" s="31"/>
      <c r="V52" s="24"/>
      <c r="W52" s="24"/>
      <c r="X52" s="40"/>
      <c r="Y52"/>
      <c r="Z52" s="38"/>
      <c r="AA52" s="16"/>
      <c r="AB52" s="16"/>
      <c r="AC52" s="16"/>
      <c r="AD52" s="16"/>
      <c r="AE52" s="16"/>
    </row>
    <row r="53" spans="1:31" x14ac:dyDescent="0.2">
      <c r="A53" s="507"/>
      <c r="B53" s="17" t="s">
        <v>171</v>
      </c>
      <c r="C53" s="43"/>
      <c r="D53" s="139">
        <f t="shared" ref="D53:X53" si="28">SUM(D54:D60)</f>
        <v>0</v>
      </c>
      <c r="E53" s="139">
        <f t="shared" si="28"/>
        <v>0</v>
      </c>
      <c r="F53" s="139">
        <f t="shared" si="28"/>
        <v>0</v>
      </c>
      <c r="G53" s="139">
        <f t="shared" si="28"/>
        <v>0</v>
      </c>
      <c r="H53" s="139">
        <f t="shared" si="28"/>
        <v>0</v>
      </c>
      <c r="I53" s="139">
        <f t="shared" si="28"/>
        <v>0</v>
      </c>
      <c r="J53" s="139">
        <f t="shared" si="28"/>
        <v>0</v>
      </c>
      <c r="K53" s="139">
        <f t="shared" si="28"/>
        <v>0</v>
      </c>
      <c r="L53" s="139">
        <f t="shared" si="28"/>
        <v>0</v>
      </c>
      <c r="M53" s="139">
        <f t="shared" si="28"/>
        <v>0</v>
      </c>
      <c r="N53" s="139">
        <f t="shared" si="28"/>
        <v>0</v>
      </c>
      <c r="O53" s="314">
        <f t="shared" si="28"/>
        <v>0</v>
      </c>
      <c r="P53" s="139">
        <f t="shared" si="28"/>
        <v>0</v>
      </c>
      <c r="Q53" s="139">
        <f t="shared" si="28"/>
        <v>0</v>
      </c>
      <c r="R53" s="139">
        <f t="shared" si="28"/>
        <v>0</v>
      </c>
      <c r="S53" s="139">
        <f t="shared" si="28"/>
        <v>0</v>
      </c>
      <c r="T53" s="139">
        <f t="shared" si="28"/>
        <v>0</v>
      </c>
      <c r="U53" s="139">
        <f t="shared" si="28"/>
        <v>0</v>
      </c>
      <c r="V53" s="139">
        <f t="shared" si="28"/>
        <v>0</v>
      </c>
      <c r="W53" s="139">
        <f t="shared" si="28"/>
        <v>0</v>
      </c>
      <c r="X53" s="314">
        <f t="shared" si="28"/>
        <v>0</v>
      </c>
      <c r="Y53"/>
      <c r="Z53" s="38"/>
      <c r="AA53" s="16"/>
      <c r="AB53" s="16"/>
      <c r="AC53" s="16"/>
      <c r="AD53" s="16"/>
      <c r="AE53" s="16"/>
    </row>
    <row r="54" spans="1:31" x14ac:dyDescent="0.2">
      <c r="A54" s="507"/>
      <c r="B54" s="19"/>
      <c r="C54" s="297" t="s">
        <v>9</v>
      </c>
      <c r="D54" s="284"/>
      <c r="E54" s="284"/>
      <c r="F54" s="284"/>
      <c r="G54" s="284"/>
      <c r="H54" s="284"/>
      <c r="I54" s="284"/>
      <c r="J54" s="284"/>
      <c r="K54" s="284"/>
      <c r="L54" s="284"/>
      <c r="M54" s="284"/>
      <c r="N54" s="284"/>
      <c r="O54" s="476"/>
      <c r="P54" s="284"/>
      <c r="Q54" s="284"/>
      <c r="R54" s="284"/>
      <c r="S54" s="284"/>
      <c r="T54" s="284"/>
      <c r="U54" s="284"/>
      <c r="V54" s="284"/>
      <c r="W54" s="284"/>
      <c r="X54" s="138">
        <f t="shared" ref="X54:X60" si="29">SUM(D54:W54)</f>
        <v>0</v>
      </c>
      <c r="Y54"/>
      <c r="Z54" s="38"/>
      <c r="AA54" s="16"/>
      <c r="AB54" s="16"/>
      <c r="AC54" s="16"/>
      <c r="AD54" s="16"/>
      <c r="AE54" s="16"/>
    </row>
    <row r="55" spans="1:31" x14ac:dyDescent="0.2">
      <c r="A55" s="507"/>
      <c r="B55" s="19"/>
      <c r="C55" s="297" t="s">
        <v>9</v>
      </c>
      <c r="D55" s="284"/>
      <c r="E55" s="284"/>
      <c r="F55" s="284"/>
      <c r="G55" s="284"/>
      <c r="H55" s="284"/>
      <c r="I55" s="284"/>
      <c r="J55" s="284"/>
      <c r="K55" s="284"/>
      <c r="L55" s="284"/>
      <c r="M55" s="284"/>
      <c r="N55" s="284"/>
      <c r="O55" s="476"/>
      <c r="P55" s="284"/>
      <c r="Q55" s="284"/>
      <c r="R55" s="284"/>
      <c r="S55" s="284"/>
      <c r="T55" s="284"/>
      <c r="U55" s="284"/>
      <c r="V55" s="284"/>
      <c r="W55" s="284"/>
      <c r="X55" s="138">
        <f t="shared" si="29"/>
        <v>0</v>
      </c>
      <c r="Y55"/>
      <c r="Z55" s="38"/>
      <c r="AA55" s="16"/>
      <c r="AB55" s="16"/>
      <c r="AC55" s="16"/>
      <c r="AD55" s="16"/>
      <c r="AE55" s="16"/>
    </row>
    <row r="56" spans="1:31" x14ac:dyDescent="0.2">
      <c r="A56" s="507"/>
      <c r="B56" s="19"/>
      <c r="C56" s="297" t="s">
        <v>9</v>
      </c>
      <c r="D56" s="284"/>
      <c r="E56" s="284"/>
      <c r="F56" s="284"/>
      <c r="G56" s="284"/>
      <c r="H56" s="284"/>
      <c r="I56" s="284"/>
      <c r="J56" s="284"/>
      <c r="K56" s="284"/>
      <c r="L56" s="284"/>
      <c r="M56" s="284"/>
      <c r="N56" s="284"/>
      <c r="O56" s="476"/>
      <c r="P56" s="284"/>
      <c r="Q56" s="284"/>
      <c r="R56" s="284"/>
      <c r="S56" s="284"/>
      <c r="T56" s="284"/>
      <c r="U56" s="284"/>
      <c r="V56" s="284"/>
      <c r="W56" s="284"/>
      <c r="X56" s="138">
        <f t="shared" si="29"/>
        <v>0</v>
      </c>
      <c r="Y56"/>
      <c r="Z56" s="38"/>
      <c r="AA56" s="16"/>
      <c r="AB56" s="16"/>
      <c r="AC56" s="16"/>
      <c r="AD56" s="16"/>
      <c r="AE56" s="16"/>
    </row>
    <row r="57" spans="1:31" x14ac:dyDescent="0.2">
      <c r="A57" s="507"/>
      <c r="B57" s="19"/>
      <c r="C57" s="297" t="s">
        <v>9</v>
      </c>
      <c r="D57" s="284"/>
      <c r="E57" s="285"/>
      <c r="F57" s="284"/>
      <c r="G57" s="285"/>
      <c r="H57" s="284"/>
      <c r="I57" s="285"/>
      <c r="J57" s="284"/>
      <c r="K57" s="285"/>
      <c r="L57" s="284"/>
      <c r="M57" s="285"/>
      <c r="N57" s="284"/>
      <c r="O57" s="285"/>
      <c r="P57" s="284"/>
      <c r="Q57" s="285"/>
      <c r="R57" s="284"/>
      <c r="S57" s="285"/>
      <c r="T57" s="284"/>
      <c r="U57" s="285"/>
      <c r="V57" s="284"/>
      <c r="W57" s="284"/>
      <c r="X57" s="138">
        <f t="shared" si="29"/>
        <v>0</v>
      </c>
      <c r="Y57"/>
      <c r="Z57" s="38"/>
      <c r="AA57" s="16"/>
      <c r="AB57" s="16"/>
      <c r="AC57" s="16"/>
      <c r="AD57" s="16"/>
      <c r="AE57" s="16"/>
    </row>
    <row r="58" spans="1:31" x14ac:dyDescent="0.2">
      <c r="A58" s="507"/>
      <c r="B58" s="19"/>
      <c r="C58" s="297" t="s">
        <v>9</v>
      </c>
      <c r="D58" s="284"/>
      <c r="E58" s="285"/>
      <c r="F58" s="284"/>
      <c r="G58" s="285"/>
      <c r="H58" s="284"/>
      <c r="I58" s="285"/>
      <c r="J58" s="284"/>
      <c r="K58" s="285"/>
      <c r="L58" s="284"/>
      <c r="M58" s="285"/>
      <c r="N58" s="284"/>
      <c r="O58" s="285"/>
      <c r="P58" s="284"/>
      <c r="Q58" s="285"/>
      <c r="R58" s="284"/>
      <c r="S58" s="285"/>
      <c r="T58" s="284"/>
      <c r="U58" s="285"/>
      <c r="V58" s="284"/>
      <c r="W58" s="284"/>
      <c r="X58" s="138">
        <f t="shared" si="29"/>
        <v>0</v>
      </c>
      <c r="Y58"/>
      <c r="Z58" s="38"/>
      <c r="AA58" s="16"/>
      <c r="AB58" s="16"/>
      <c r="AC58" s="16"/>
      <c r="AD58" s="16"/>
      <c r="AE58" s="16"/>
    </row>
    <row r="59" spans="1:31" x14ac:dyDescent="0.2">
      <c r="A59" s="507"/>
      <c r="B59" s="19"/>
      <c r="C59" s="297" t="s">
        <v>9</v>
      </c>
      <c r="D59" s="284"/>
      <c r="E59" s="285"/>
      <c r="F59" s="284"/>
      <c r="G59" s="285"/>
      <c r="H59" s="284"/>
      <c r="I59" s="285"/>
      <c r="J59" s="284"/>
      <c r="K59" s="285"/>
      <c r="L59" s="284"/>
      <c r="M59" s="285"/>
      <c r="N59" s="284"/>
      <c r="O59" s="285"/>
      <c r="P59" s="284"/>
      <c r="Q59" s="285"/>
      <c r="R59" s="284"/>
      <c r="S59" s="285"/>
      <c r="T59" s="284"/>
      <c r="U59" s="285"/>
      <c r="V59" s="284"/>
      <c r="W59" s="284"/>
      <c r="X59" s="138">
        <f t="shared" si="29"/>
        <v>0</v>
      </c>
      <c r="Y59"/>
      <c r="Z59" s="38"/>
      <c r="AA59" s="16"/>
      <c r="AB59" s="16"/>
      <c r="AC59" s="16"/>
      <c r="AD59" s="16"/>
      <c r="AE59" s="16"/>
    </row>
    <row r="60" spans="1:31" x14ac:dyDescent="0.2">
      <c r="A60" s="507"/>
      <c r="B60" s="19"/>
      <c r="C60" s="297" t="s">
        <v>9</v>
      </c>
      <c r="D60" s="284"/>
      <c r="E60" s="285"/>
      <c r="F60" s="284"/>
      <c r="G60" s="285"/>
      <c r="H60" s="284"/>
      <c r="I60" s="285"/>
      <c r="J60" s="284"/>
      <c r="K60" s="285"/>
      <c r="L60" s="284"/>
      <c r="M60" s="285"/>
      <c r="N60" s="284"/>
      <c r="O60" s="285"/>
      <c r="P60" s="284"/>
      <c r="Q60" s="285"/>
      <c r="R60" s="284"/>
      <c r="S60" s="285"/>
      <c r="T60" s="284"/>
      <c r="U60" s="285"/>
      <c r="V60" s="284"/>
      <c r="W60" s="284"/>
      <c r="X60" s="138">
        <f t="shared" si="29"/>
        <v>0</v>
      </c>
      <c r="Y60"/>
      <c r="Z60" s="38"/>
      <c r="AA60" s="16"/>
      <c r="AB60" s="16"/>
      <c r="AC60" s="16"/>
      <c r="AD60" s="16"/>
      <c r="AE60" s="16"/>
    </row>
    <row r="61" spans="1:31" ht="6" customHeight="1" x14ac:dyDescent="0.2">
      <c r="A61" s="507"/>
      <c r="B61" s="19"/>
      <c r="C61" s="46"/>
      <c r="D61" s="24"/>
      <c r="E61" s="31"/>
      <c r="F61" s="24"/>
      <c r="G61" s="31"/>
      <c r="H61" s="24"/>
      <c r="I61" s="31"/>
      <c r="J61" s="24"/>
      <c r="K61" s="31"/>
      <c r="L61" s="24"/>
      <c r="M61" s="31"/>
      <c r="N61" s="24"/>
      <c r="O61" s="31"/>
      <c r="P61" s="24"/>
      <c r="Q61" s="31"/>
      <c r="R61" s="24"/>
      <c r="S61" s="31"/>
      <c r="T61" s="24"/>
      <c r="U61" s="31"/>
      <c r="V61" s="24"/>
      <c r="W61" s="24"/>
      <c r="X61" s="40"/>
      <c r="Y61"/>
      <c r="Z61" s="38"/>
      <c r="AA61" s="16"/>
      <c r="AB61" s="16"/>
      <c r="AC61" s="16"/>
      <c r="AD61" s="16"/>
      <c r="AE61" s="16"/>
    </row>
    <row r="62" spans="1:31" s="1" customFormat="1" ht="18" customHeight="1" x14ac:dyDescent="0.2">
      <c r="A62" s="134" t="s">
        <v>123</v>
      </c>
      <c r="B62" s="135"/>
      <c r="C62" s="136"/>
      <c r="D62" s="126">
        <f t="shared" ref="D62:X62" si="30">D35+D44+D53</f>
        <v>0</v>
      </c>
      <c r="E62" s="126">
        <f t="shared" si="30"/>
        <v>0</v>
      </c>
      <c r="F62" s="126">
        <f t="shared" si="30"/>
        <v>0</v>
      </c>
      <c r="G62" s="126">
        <f t="shared" si="30"/>
        <v>0</v>
      </c>
      <c r="H62" s="126">
        <f t="shared" si="30"/>
        <v>0</v>
      </c>
      <c r="I62" s="126">
        <f t="shared" si="30"/>
        <v>0</v>
      </c>
      <c r="J62" s="126">
        <f t="shared" si="30"/>
        <v>0</v>
      </c>
      <c r="K62" s="126">
        <f t="shared" si="30"/>
        <v>0</v>
      </c>
      <c r="L62" s="126">
        <f t="shared" si="30"/>
        <v>0</v>
      </c>
      <c r="M62" s="126">
        <f t="shared" si="30"/>
        <v>0</v>
      </c>
      <c r="N62" s="126">
        <f t="shared" si="30"/>
        <v>0</v>
      </c>
      <c r="O62" s="425">
        <f t="shared" si="30"/>
        <v>0</v>
      </c>
      <c r="P62" s="126">
        <f t="shared" si="30"/>
        <v>0</v>
      </c>
      <c r="Q62" s="126">
        <f t="shared" si="30"/>
        <v>0</v>
      </c>
      <c r="R62" s="126">
        <f t="shared" si="30"/>
        <v>0</v>
      </c>
      <c r="S62" s="126">
        <f t="shared" si="30"/>
        <v>0</v>
      </c>
      <c r="T62" s="126">
        <f t="shared" si="30"/>
        <v>0</v>
      </c>
      <c r="U62" s="126">
        <f t="shared" si="30"/>
        <v>0</v>
      </c>
      <c r="V62" s="126">
        <f t="shared" si="30"/>
        <v>0</v>
      </c>
      <c r="W62" s="126">
        <f t="shared" si="30"/>
        <v>0</v>
      </c>
      <c r="X62" s="425">
        <f t="shared" si="30"/>
        <v>0</v>
      </c>
      <c r="Y62"/>
      <c r="Z62" s="38"/>
      <c r="AA62" s="17"/>
      <c r="AB62" s="17"/>
      <c r="AC62" s="17"/>
      <c r="AD62" s="17"/>
      <c r="AE62" s="17"/>
    </row>
    <row r="63" spans="1:31" ht="5.25" customHeight="1" x14ac:dyDescent="0.2">
      <c r="A63" s="19"/>
      <c r="B63" s="19"/>
      <c r="C63" s="43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16"/>
      <c r="Z63" s="38"/>
      <c r="AA63" s="16"/>
      <c r="AB63" s="16"/>
      <c r="AC63" s="16"/>
      <c r="AD63" s="16"/>
      <c r="AE63" s="16"/>
    </row>
    <row r="64" spans="1:31" x14ac:dyDescent="0.2">
      <c r="A64" s="1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</row>
    <row r="65" spans="1:25" x14ac:dyDescent="0.2">
      <c r="A65" s="1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</row>
    <row r="66" spans="1:25" x14ac:dyDescent="0.2">
      <c r="A66" s="1"/>
    </row>
    <row r="67" spans="1:25" x14ac:dyDescent="0.2">
      <c r="A67" s="1"/>
    </row>
    <row r="68" spans="1:25" x14ac:dyDescent="0.2">
      <c r="A68" s="19"/>
      <c r="B68" s="19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</row>
    <row r="69" spans="1:25" x14ac:dyDescent="0.2">
      <c r="A69" s="19"/>
      <c r="B69" s="19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</row>
    <row r="70" spans="1:25" x14ac:dyDescent="0.2">
      <c r="A70" s="19"/>
      <c r="B70" s="19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</row>
    <row r="71" spans="1:25" x14ac:dyDescent="0.2">
      <c r="A71" s="19"/>
      <c r="B71" s="19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</row>
    <row r="72" spans="1:25" x14ac:dyDescent="0.2">
      <c r="A72" s="19"/>
      <c r="B72" s="19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</row>
    <row r="73" spans="1:25" x14ac:dyDescent="0.2">
      <c r="A73" s="19"/>
      <c r="B73" s="19"/>
    </row>
    <row r="74" spans="1:25" x14ac:dyDescent="0.2">
      <c r="A74" s="19"/>
      <c r="B74" s="19"/>
    </row>
    <row r="75" spans="1:25" x14ac:dyDescent="0.2">
      <c r="A75" s="19"/>
      <c r="B75" s="19"/>
    </row>
    <row r="76" spans="1:25" x14ac:dyDescent="0.2">
      <c r="A76" s="19"/>
      <c r="B76" s="19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</row>
    <row r="77" spans="1:25" x14ac:dyDescent="0.2">
      <c r="A77" s="19"/>
      <c r="B77" s="19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</row>
    <row r="78" spans="1:25" x14ac:dyDescent="0.2">
      <c r="A78" s="19"/>
      <c r="B78" s="19"/>
    </row>
    <row r="79" spans="1:25" x14ac:dyDescent="0.2">
      <c r="A79" s="19"/>
      <c r="B79" s="19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</row>
    <row r="80" spans="1:25" x14ac:dyDescent="0.2">
      <c r="A80" s="19"/>
      <c r="B80" s="19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</row>
    <row r="81" spans="1:24" x14ac:dyDescent="0.2">
      <c r="A81" s="19"/>
      <c r="B81" s="19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</row>
    <row r="82" spans="1:24" x14ac:dyDescent="0.2">
      <c r="A82" s="19"/>
      <c r="B82" s="19"/>
    </row>
    <row r="83" spans="1:24" x14ac:dyDescent="0.2">
      <c r="A83" s="19"/>
      <c r="B83" s="19"/>
    </row>
    <row r="84" spans="1:24" ht="13.5" thickBot="1" x14ac:dyDescent="0.25">
      <c r="A84" s="15"/>
    </row>
  </sheetData>
  <sheetProtection algorithmName="SHA-512" hashValue="cMiLDFjDliOQcO/Ai6qLeFC3Uy8p/DJQSy185o7shP2WxQYAYoXe790lbuLKIP2iZ+QmVAX/4+lJjvQVs5ro3Q==" saltValue="qWWvvFbrZjGCnkEaBBW3Yw==" spinCount="100000" sheet="1" objects="1" scenarios="1" formatCells="0" formatColumns="0" formatRows="0"/>
  <dataValidations count="2">
    <dataValidation type="decimal" operator="greaterThanOrEqual" allowBlank="1" showInputMessage="1" showErrorMessage="1" errorTitle="Entrada de dados" error="Entrada de dados números positivos" sqref="D54:W60 D45:W51 D19:W25 D11:W16">
      <formula1>0</formula1>
    </dataValidation>
    <dataValidation type="decimal" operator="greaterThanOrEqual" allowBlank="1" showInputMessage="1" showErrorMessage="1" errorTitle="Entrada de dados" error="Entrada de dados números positivos" sqref="D36:W42">
      <formula1>0</formula1>
    </dataValidation>
  </dataValidations>
  <pageMargins left="0.59055118110236227" right="0.39370078740157483" top="1.1811023622047245" bottom="0.39370078740157483" header="0.59055118110236227" footer="0.39370078740157483"/>
  <pageSetup paperSize="5048" scale="65" orientation="landscape" r:id="rId1"/>
  <headerFooter alignWithMargins="0">
    <oddHeader>&amp;L&amp;G</oddHeader>
  </headerFooter>
  <colBreaks count="1" manualBreakCount="1">
    <brk id="13" max="1048575" man="1"/>
  </col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39"/>
  <sheetViews>
    <sheetView showGridLines="0" zoomScaleNormal="100" zoomScalePageLayoutView="85" workbookViewId="0"/>
  </sheetViews>
  <sheetFormatPr defaultRowHeight="12.75" x14ac:dyDescent="0.2"/>
  <cols>
    <col min="1" max="1" width="3" customWidth="1"/>
    <col min="2" max="2" width="3.5703125" customWidth="1"/>
    <col min="3" max="3" width="43" style="23" customWidth="1"/>
    <col min="4" max="24" width="13.28515625" style="23" customWidth="1"/>
    <col min="25" max="26" width="8.85546875" style="23" customWidth="1"/>
    <col min="27" max="27" width="11.85546875" bestFit="1" customWidth="1"/>
  </cols>
  <sheetData>
    <row r="2" spans="1:24" x14ac:dyDescent="0.2">
      <c r="A2" s="1" t="s">
        <v>242</v>
      </c>
      <c r="H2" s="30"/>
      <c r="I2" s="30"/>
    </row>
    <row r="3" spans="1:24" x14ac:dyDescent="0.2">
      <c r="A3" s="1" t="s">
        <v>241</v>
      </c>
      <c r="H3" s="30"/>
      <c r="I3" s="30"/>
    </row>
    <row r="4" spans="1:24" ht="21.75" customHeight="1" x14ac:dyDescent="0.2">
      <c r="A4" s="1"/>
      <c r="H4" s="30"/>
      <c r="I4" s="30"/>
    </row>
    <row r="5" spans="1:24" x14ac:dyDescent="0.2">
      <c r="A5" s="1" t="s">
        <v>43</v>
      </c>
      <c r="H5" s="30"/>
      <c r="I5" s="30"/>
    </row>
    <row r="6" spans="1:24" x14ac:dyDescent="0.2">
      <c r="A6" s="1"/>
      <c r="H6" s="30"/>
      <c r="I6" s="30"/>
    </row>
    <row r="7" spans="1:24" x14ac:dyDescent="0.2">
      <c r="A7" s="14" t="s">
        <v>38</v>
      </c>
      <c r="C7"/>
      <c r="D7"/>
      <c r="E7"/>
      <c r="F7"/>
      <c r="G7" s="17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</row>
    <row r="8" spans="1:24" ht="18" customHeight="1" x14ac:dyDescent="0.2">
      <c r="A8" s="11"/>
      <c r="B8" s="13"/>
      <c r="C8" s="36"/>
      <c r="D8" s="58">
        <v>1</v>
      </c>
      <c r="E8" s="58">
        <f>D8+1</f>
        <v>2</v>
      </c>
      <c r="F8" s="58">
        <f t="shared" ref="F8:W8" si="0">E8+1</f>
        <v>3</v>
      </c>
      <c r="G8" s="58">
        <f t="shared" si="0"/>
        <v>4</v>
      </c>
      <c r="H8" s="58">
        <f t="shared" si="0"/>
        <v>5</v>
      </c>
      <c r="I8" s="58">
        <f t="shared" si="0"/>
        <v>6</v>
      </c>
      <c r="J8" s="58">
        <f t="shared" si="0"/>
        <v>7</v>
      </c>
      <c r="K8" s="58">
        <f t="shared" si="0"/>
        <v>8</v>
      </c>
      <c r="L8" s="58">
        <f t="shared" si="0"/>
        <v>9</v>
      </c>
      <c r="M8" s="58">
        <f t="shared" si="0"/>
        <v>10</v>
      </c>
      <c r="N8" s="58">
        <f t="shared" si="0"/>
        <v>11</v>
      </c>
      <c r="O8" s="58">
        <f t="shared" si="0"/>
        <v>12</v>
      </c>
      <c r="P8" s="58">
        <f t="shared" si="0"/>
        <v>13</v>
      </c>
      <c r="Q8" s="58">
        <f t="shared" si="0"/>
        <v>14</v>
      </c>
      <c r="R8" s="58">
        <f t="shared" si="0"/>
        <v>15</v>
      </c>
      <c r="S8" s="58">
        <f t="shared" si="0"/>
        <v>16</v>
      </c>
      <c r="T8" s="58">
        <f t="shared" si="0"/>
        <v>17</v>
      </c>
      <c r="U8" s="58">
        <f t="shared" si="0"/>
        <v>18</v>
      </c>
      <c r="V8" s="58">
        <f t="shared" si="0"/>
        <v>19</v>
      </c>
      <c r="W8" s="58">
        <f t="shared" si="0"/>
        <v>20</v>
      </c>
      <c r="X8" s="424" t="s">
        <v>2</v>
      </c>
    </row>
    <row r="9" spans="1:24" x14ac:dyDescent="0.2">
      <c r="A9" s="39"/>
      <c r="B9" s="16"/>
      <c r="C9" s="40"/>
      <c r="D9" s="121"/>
      <c r="E9" s="137"/>
      <c r="F9" s="121"/>
      <c r="G9" s="137"/>
      <c r="H9" s="121"/>
      <c r="I9" s="137"/>
      <c r="J9" s="121"/>
      <c r="K9" s="137"/>
      <c r="L9" s="121"/>
      <c r="M9" s="137"/>
      <c r="N9" s="121"/>
      <c r="O9" s="137"/>
      <c r="P9" s="121"/>
      <c r="Q9" s="137"/>
      <c r="R9" s="121"/>
      <c r="S9" s="137"/>
      <c r="T9" s="121"/>
      <c r="U9" s="137"/>
      <c r="V9" s="121"/>
      <c r="W9" s="121"/>
      <c r="X9" s="138"/>
    </row>
    <row r="10" spans="1:24" x14ac:dyDescent="0.2">
      <c r="A10" s="505" t="s">
        <v>164</v>
      </c>
      <c r="B10" s="19"/>
      <c r="C10" s="506"/>
      <c r="D10" s="121"/>
      <c r="E10" s="137"/>
      <c r="F10" s="121"/>
      <c r="G10" s="137"/>
      <c r="H10" s="121"/>
      <c r="I10" s="137"/>
      <c r="J10" s="121"/>
      <c r="K10" s="137"/>
      <c r="L10" s="121"/>
      <c r="M10" s="137"/>
      <c r="N10" s="121"/>
      <c r="O10" s="137"/>
      <c r="P10" s="121"/>
      <c r="Q10" s="137"/>
      <c r="R10" s="121"/>
      <c r="S10" s="137"/>
      <c r="T10" s="121"/>
      <c r="U10" s="137"/>
      <c r="V10" s="121"/>
      <c r="W10" s="121"/>
      <c r="X10" s="138"/>
    </row>
    <row r="11" spans="1:24" x14ac:dyDescent="0.2">
      <c r="A11" s="507"/>
      <c r="B11" s="50"/>
      <c r="C11" s="508" t="s">
        <v>254</v>
      </c>
      <c r="D11" s="284"/>
      <c r="E11" s="284"/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P11" s="284"/>
      <c r="Q11" s="284"/>
      <c r="R11" s="284"/>
      <c r="S11" s="284"/>
      <c r="T11" s="284"/>
      <c r="U11" s="284"/>
      <c r="V11" s="284"/>
      <c r="W11" s="284"/>
      <c r="X11" s="138">
        <f>SUM(D11:W11)</f>
        <v>0</v>
      </c>
    </row>
    <row r="12" spans="1:24" x14ac:dyDescent="0.2">
      <c r="A12" s="507"/>
      <c r="B12" s="19"/>
      <c r="C12" s="508" t="s">
        <v>254</v>
      </c>
      <c r="D12" s="284"/>
      <c r="E12" s="285"/>
      <c r="F12" s="284"/>
      <c r="G12" s="285"/>
      <c r="H12" s="284"/>
      <c r="I12" s="285"/>
      <c r="J12" s="284"/>
      <c r="K12" s="285"/>
      <c r="L12" s="284"/>
      <c r="M12" s="285"/>
      <c r="N12" s="284"/>
      <c r="O12" s="285"/>
      <c r="P12" s="284"/>
      <c r="Q12" s="285"/>
      <c r="R12" s="284"/>
      <c r="S12" s="285"/>
      <c r="T12" s="284"/>
      <c r="U12" s="285"/>
      <c r="V12" s="284"/>
      <c r="W12" s="284"/>
      <c r="X12" s="138">
        <f>SUM(D12:W12)</f>
        <v>0</v>
      </c>
    </row>
    <row r="13" spans="1:24" x14ac:dyDescent="0.2">
      <c r="A13" s="507"/>
      <c r="B13" s="19"/>
      <c r="C13" s="508" t="s">
        <v>254</v>
      </c>
      <c r="D13" s="284"/>
      <c r="E13" s="285"/>
      <c r="F13" s="284"/>
      <c r="G13" s="285"/>
      <c r="H13" s="284"/>
      <c r="I13" s="285"/>
      <c r="J13" s="284"/>
      <c r="K13" s="285"/>
      <c r="L13" s="284"/>
      <c r="M13" s="285"/>
      <c r="N13" s="284"/>
      <c r="O13" s="285"/>
      <c r="P13" s="284"/>
      <c r="Q13" s="285"/>
      <c r="R13" s="284"/>
      <c r="S13" s="285"/>
      <c r="T13" s="284"/>
      <c r="U13" s="285"/>
      <c r="V13" s="284"/>
      <c r="W13" s="284"/>
      <c r="X13" s="138">
        <f>SUM(D13:W13)</f>
        <v>0</v>
      </c>
    </row>
    <row r="14" spans="1:24" x14ac:dyDescent="0.2">
      <c r="A14" s="507"/>
      <c r="B14" s="19"/>
      <c r="C14" s="508" t="s">
        <v>254</v>
      </c>
      <c r="D14" s="284"/>
      <c r="E14" s="285"/>
      <c r="F14" s="284"/>
      <c r="G14" s="285"/>
      <c r="H14" s="284"/>
      <c r="I14" s="285"/>
      <c r="J14" s="284"/>
      <c r="K14" s="285"/>
      <c r="L14" s="284"/>
      <c r="M14" s="285"/>
      <c r="N14" s="284"/>
      <c r="O14" s="285"/>
      <c r="P14" s="284"/>
      <c r="Q14" s="285"/>
      <c r="R14" s="284"/>
      <c r="S14" s="285"/>
      <c r="T14" s="284"/>
      <c r="U14" s="285"/>
      <c r="V14" s="284"/>
      <c r="W14" s="284"/>
      <c r="X14" s="138">
        <f>SUM(D14:W14)</f>
        <v>0</v>
      </c>
    </row>
    <row r="15" spans="1:24" x14ac:dyDescent="0.2">
      <c r="A15" s="507"/>
      <c r="B15" s="19"/>
      <c r="C15" s="508" t="s">
        <v>254</v>
      </c>
      <c r="D15" s="284"/>
      <c r="E15" s="285"/>
      <c r="F15" s="284"/>
      <c r="G15" s="285"/>
      <c r="H15" s="284"/>
      <c r="I15" s="285"/>
      <c r="J15" s="284"/>
      <c r="K15" s="285"/>
      <c r="L15" s="284"/>
      <c r="M15" s="285"/>
      <c r="N15" s="284"/>
      <c r="O15" s="285"/>
      <c r="P15" s="284"/>
      <c r="Q15" s="285"/>
      <c r="R15" s="284"/>
      <c r="S15" s="285"/>
      <c r="T15" s="284"/>
      <c r="U15" s="285"/>
      <c r="V15" s="284"/>
      <c r="W15" s="284"/>
      <c r="X15" s="138">
        <f>SUM(D15:W15)</f>
        <v>0</v>
      </c>
    </row>
    <row r="16" spans="1:24" x14ac:dyDescent="0.2">
      <c r="A16" s="507"/>
      <c r="B16" s="19"/>
      <c r="C16" s="506"/>
      <c r="D16" s="121"/>
      <c r="E16" s="137"/>
      <c r="F16" s="121"/>
      <c r="G16" s="137"/>
      <c r="H16" s="121"/>
      <c r="I16" s="137"/>
      <c r="J16" s="121"/>
      <c r="K16" s="137"/>
      <c r="L16" s="121"/>
      <c r="M16" s="137"/>
      <c r="N16" s="121"/>
      <c r="O16" s="137"/>
      <c r="P16" s="121"/>
      <c r="Q16" s="137"/>
      <c r="R16" s="121"/>
      <c r="S16" s="137"/>
      <c r="T16" s="121"/>
      <c r="U16" s="137"/>
      <c r="V16" s="121"/>
      <c r="W16" s="121"/>
      <c r="X16" s="138"/>
    </row>
    <row r="17" spans="1:26" s="1" customFormat="1" ht="18" customHeight="1" x14ac:dyDescent="0.2">
      <c r="A17" s="134" t="s">
        <v>40</v>
      </c>
      <c r="B17" s="135"/>
      <c r="C17" s="509"/>
      <c r="D17" s="126">
        <f>SUM(D11:D15)</f>
        <v>0</v>
      </c>
      <c r="E17" s="126">
        <f t="shared" ref="E17:X17" si="1">SUM(E11:E15)</f>
        <v>0</v>
      </c>
      <c r="F17" s="126">
        <f t="shared" si="1"/>
        <v>0</v>
      </c>
      <c r="G17" s="126">
        <f t="shared" si="1"/>
        <v>0</v>
      </c>
      <c r="H17" s="126">
        <f t="shared" si="1"/>
        <v>0</v>
      </c>
      <c r="I17" s="126">
        <f t="shared" si="1"/>
        <v>0</v>
      </c>
      <c r="J17" s="126">
        <f t="shared" si="1"/>
        <v>0</v>
      </c>
      <c r="K17" s="126">
        <f t="shared" si="1"/>
        <v>0</v>
      </c>
      <c r="L17" s="126">
        <f t="shared" si="1"/>
        <v>0</v>
      </c>
      <c r="M17" s="126">
        <f t="shared" si="1"/>
        <v>0</v>
      </c>
      <c r="N17" s="126">
        <f t="shared" si="1"/>
        <v>0</v>
      </c>
      <c r="O17" s="126">
        <f t="shared" si="1"/>
        <v>0</v>
      </c>
      <c r="P17" s="126">
        <f t="shared" si="1"/>
        <v>0</v>
      </c>
      <c r="Q17" s="126">
        <f t="shared" si="1"/>
        <v>0</v>
      </c>
      <c r="R17" s="126">
        <f t="shared" si="1"/>
        <v>0</v>
      </c>
      <c r="S17" s="126">
        <f t="shared" si="1"/>
        <v>0</v>
      </c>
      <c r="T17" s="126">
        <f t="shared" si="1"/>
        <v>0</v>
      </c>
      <c r="U17" s="126">
        <f t="shared" si="1"/>
        <v>0</v>
      </c>
      <c r="V17" s="126">
        <f t="shared" si="1"/>
        <v>0</v>
      </c>
      <c r="W17" s="126">
        <f t="shared" si="1"/>
        <v>0</v>
      </c>
      <c r="X17" s="425">
        <f t="shared" si="1"/>
        <v>0</v>
      </c>
      <c r="Y17" s="30"/>
      <c r="Z17" s="30"/>
    </row>
    <row r="18" spans="1:26" x14ac:dyDescent="0.2">
      <c r="A18" s="510"/>
      <c r="B18" s="52"/>
      <c r="C18" s="511"/>
      <c r="D18" s="121"/>
      <c r="E18" s="137"/>
      <c r="F18" s="121"/>
      <c r="G18" s="137"/>
      <c r="H18" s="121"/>
      <c r="I18" s="137"/>
      <c r="J18" s="121"/>
      <c r="K18" s="137"/>
      <c r="L18" s="121"/>
      <c r="M18" s="137"/>
      <c r="N18" s="121"/>
      <c r="O18" s="137"/>
      <c r="P18" s="121"/>
      <c r="Q18" s="137"/>
      <c r="R18" s="121"/>
      <c r="S18" s="137"/>
      <c r="T18" s="121"/>
      <c r="U18" s="137"/>
      <c r="V18" s="121"/>
      <c r="W18" s="121"/>
      <c r="X18" s="138"/>
    </row>
    <row r="19" spans="1:26" x14ac:dyDescent="0.2">
      <c r="A19" s="505" t="s">
        <v>44</v>
      </c>
      <c r="B19" s="19"/>
      <c r="C19" s="506"/>
      <c r="D19" s="121"/>
      <c r="E19" s="137"/>
      <c r="F19" s="121"/>
      <c r="G19" s="137"/>
      <c r="H19" s="121"/>
      <c r="I19" s="137"/>
      <c r="J19" s="121"/>
      <c r="K19" s="137"/>
      <c r="L19" s="121"/>
      <c r="M19" s="137"/>
      <c r="N19" s="121"/>
      <c r="O19" s="137"/>
      <c r="P19" s="121"/>
      <c r="Q19" s="137"/>
      <c r="R19" s="121"/>
      <c r="S19" s="137"/>
      <c r="T19" s="121"/>
      <c r="U19" s="137"/>
      <c r="V19" s="121"/>
      <c r="W19" s="121"/>
      <c r="X19" s="138"/>
    </row>
    <row r="20" spans="1:26" x14ac:dyDescent="0.2">
      <c r="A20" s="507"/>
      <c r="B20" s="19"/>
      <c r="C20" s="506"/>
      <c r="D20" s="121"/>
      <c r="E20" s="137"/>
      <c r="F20" s="121"/>
      <c r="G20" s="137"/>
      <c r="H20" s="121"/>
      <c r="I20" s="137"/>
      <c r="J20" s="121"/>
      <c r="K20" s="137"/>
      <c r="L20" s="121"/>
      <c r="M20" s="137"/>
      <c r="N20" s="121"/>
      <c r="O20" s="137"/>
      <c r="P20" s="121"/>
      <c r="Q20" s="137"/>
      <c r="R20" s="121"/>
      <c r="S20" s="137"/>
      <c r="T20" s="121"/>
      <c r="U20" s="137"/>
      <c r="V20" s="121"/>
      <c r="W20" s="121"/>
      <c r="X20" s="138"/>
    </row>
    <row r="21" spans="1:26" x14ac:dyDescent="0.2">
      <c r="A21" s="507"/>
      <c r="B21" s="17" t="s">
        <v>41</v>
      </c>
      <c r="C21" s="512"/>
      <c r="D21" s="139">
        <f t="shared" ref="D21:X21" si="2">SUM(D22:D26)</f>
        <v>0</v>
      </c>
      <c r="E21" s="139">
        <f t="shared" si="2"/>
        <v>0</v>
      </c>
      <c r="F21" s="139">
        <f t="shared" si="2"/>
        <v>0</v>
      </c>
      <c r="G21" s="139">
        <f t="shared" si="2"/>
        <v>0</v>
      </c>
      <c r="H21" s="139">
        <f t="shared" si="2"/>
        <v>0</v>
      </c>
      <c r="I21" s="139">
        <f t="shared" si="2"/>
        <v>0</v>
      </c>
      <c r="J21" s="139">
        <f t="shared" si="2"/>
        <v>0</v>
      </c>
      <c r="K21" s="139">
        <f t="shared" si="2"/>
        <v>0</v>
      </c>
      <c r="L21" s="139">
        <f t="shared" si="2"/>
        <v>0</v>
      </c>
      <c r="M21" s="139">
        <f t="shared" si="2"/>
        <v>0</v>
      </c>
      <c r="N21" s="139">
        <f t="shared" si="2"/>
        <v>0</v>
      </c>
      <c r="O21" s="139">
        <f t="shared" si="2"/>
        <v>0</v>
      </c>
      <c r="P21" s="139">
        <f t="shared" si="2"/>
        <v>0</v>
      </c>
      <c r="Q21" s="139">
        <f t="shared" si="2"/>
        <v>0</v>
      </c>
      <c r="R21" s="139">
        <f t="shared" si="2"/>
        <v>0</v>
      </c>
      <c r="S21" s="139">
        <f t="shared" si="2"/>
        <v>0</v>
      </c>
      <c r="T21" s="139">
        <f t="shared" si="2"/>
        <v>0</v>
      </c>
      <c r="U21" s="139">
        <f t="shared" si="2"/>
        <v>0</v>
      </c>
      <c r="V21" s="139">
        <f t="shared" si="2"/>
        <v>0</v>
      </c>
      <c r="W21" s="139">
        <f t="shared" si="2"/>
        <v>0</v>
      </c>
      <c r="X21" s="314">
        <f t="shared" si="2"/>
        <v>0</v>
      </c>
    </row>
    <row r="22" spans="1:26" x14ac:dyDescent="0.2">
      <c r="A22" s="507"/>
      <c r="B22" s="19"/>
      <c r="C22" s="508" t="s">
        <v>254</v>
      </c>
      <c r="D22" s="284"/>
      <c r="E22" s="284"/>
      <c r="F22" s="284"/>
      <c r="G22" s="284"/>
      <c r="H22" s="284"/>
      <c r="I22" s="284"/>
      <c r="J22" s="284"/>
      <c r="K22" s="284"/>
      <c r="L22" s="284"/>
      <c r="M22" s="284"/>
      <c r="N22" s="284"/>
      <c r="O22" s="284"/>
      <c r="P22" s="284"/>
      <c r="Q22" s="284"/>
      <c r="R22" s="284"/>
      <c r="S22" s="284"/>
      <c r="T22" s="284"/>
      <c r="U22" s="284"/>
      <c r="V22" s="284"/>
      <c r="W22" s="284"/>
      <c r="X22" s="138">
        <f>SUM(D22:W22)</f>
        <v>0</v>
      </c>
    </row>
    <row r="23" spans="1:26" x14ac:dyDescent="0.2">
      <c r="A23" s="507"/>
      <c r="B23" s="19"/>
      <c r="C23" s="508" t="s">
        <v>254</v>
      </c>
      <c r="D23" s="298"/>
      <c r="E23" s="285"/>
      <c r="F23" s="284"/>
      <c r="G23" s="285"/>
      <c r="H23" s="284"/>
      <c r="I23" s="285"/>
      <c r="J23" s="284"/>
      <c r="K23" s="285"/>
      <c r="L23" s="284"/>
      <c r="M23" s="285"/>
      <c r="N23" s="284"/>
      <c r="O23" s="285"/>
      <c r="P23" s="284"/>
      <c r="Q23" s="285"/>
      <c r="R23" s="284"/>
      <c r="S23" s="285"/>
      <c r="T23" s="284"/>
      <c r="U23" s="285"/>
      <c r="V23" s="284"/>
      <c r="W23" s="284"/>
      <c r="X23" s="138">
        <f>SUM(D23:W23)</f>
        <v>0</v>
      </c>
    </row>
    <row r="24" spans="1:26" x14ac:dyDescent="0.2">
      <c r="A24" s="507"/>
      <c r="B24" s="19"/>
      <c r="C24" s="508" t="s">
        <v>254</v>
      </c>
      <c r="D24" s="298"/>
      <c r="E24" s="285"/>
      <c r="F24" s="284"/>
      <c r="G24" s="285"/>
      <c r="H24" s="284"/>
      <c r="I24" s="285"/>
      <c r="J24" s="284"/>
      <c r="K24" s="285"/>
      <c r="L24" s="284"/>
      <c r="M24" s="285"/>
      <c r="N24" s="284"/>
      <c r="O24" s="285"/>
      <c r="P24" s="284"/>
      <c r="Q24" s="285"/>
      <c r="R24" s="284"/>
      <c r="S24" s="285"/>
      <c r="T24" s="284"/>
      <c r="U24" s="285"/>
      <c r="V24" s="284"/>
      <c r="W24" s="284"/>
      <c r="X24" s="138">
        <f>SUM(D24:W24)</f>
        <v>0</v>
      </c>
    </row>
    <row r="25" spans="1:26" x14ac:dyDescent="0.2">
      <c r="A25" s="507"/>
      <c r="B25" s="19"/>
      <c r="C25" s="508" t="s">
        <v>254</v>
      </c>
      <c r="D25" s="298"/>
      <c r="E25" s="285"/>
      <c r="F25" s="284"/>
      <c r="G25" s="285"/>
      <c r="H25" s="284"/>
      <c r="I25" s="285"/>
      <c r="J25" s="284"/>
      <c r="K25" s="285"/>
      <c r="L25" s="284"/>
      <c r="M25" s="285"/>
      <c r="N25" s="284"/>
      <c r="O25" s="285"/>
      <c r="P25" s="284"/>
      <c r="Q25" s="285"/>
      <c r="R25" s="284"/>
      <c r="S25" s="285"/>
      <c r="T25" s="284"/>
      <c r="U25" s="285"/>
      <c r="V25" s="284"/>
      <c r="W25" s="284"/>
      <c r="X25" s="138">
        <f>SUM(D25:W25)</f>
        <v>0</v>
      </c>
    </row>
    <row r="26" spans="1:26" x14ac:dyDescent="0.2">
      <c r="A26" s="507"/>
      <c r="B26" s="19"/>
      <c r="C26" s="508" t="s">
        <v>254</v>
      </c>
      <c r="D26" s="298"/>
      <c r="E26" s="285"/>
      <c r="F26" s="284"/>
      <c r="G26" s="285"/>
      <c r="H26" s="284"/>
      <c r="I26" s="285"/>
      <c r="J26" s="284"/>
      <c r="K26" s="285"/>
      <c r="L26" s="284"/>
      <c r="M26" s="285"/>
      <c r="N26" s="284"/>
      <c r="O26" s="285"/>
      <c r="P26" s="284"/>
      <c r="Q26" s="285"/>
      <c r="R26" s="284"/>
      <c r="S26" s="285"/>
      <c r="T26" s="284"/>
      <c r="U26" s="285"/>
      <c r="V26" s="284"/>
      <c r="W26" s="284"/>
      <c r="X26" s="138">
        <f>SUM(D26:W26)</f>
        <v>0</v>
      </c>
    </row>
    <row r="27" spans="1:26" x14ac:dyDescent="0.2">
      <c r="A27" s="507"/>
      <c r="B27" s="19"/>
      <c r="C27" s="506"/>
      <c r="D27" s="121"/>
      <c r="E27" s="137"/>
      <c r="F27" s="121"/>
      <c r="G27" s="137"/>
      <c r="H27" s="121"/>
      <c r="I27" s="137"/>
      <c r="J27" s="121"/>
      <c r="K27" s="137"/>
      <c r="L27" s="121"/>
      <c r="M27" s="137"/>
      <c r="N27" s="121"/>
      <c r="O27" s="137"/>
      <c r="P27" s="121"/>
      <c r="Q27" s="137"/>
      <c r="R27" s="121"/>
      <c r="S27" s="137"/>
      <c r="T27" s="121"/>
      <c r="U27" s="137"/>
      <c r="V27" s="121"/>
      <c r="W27" s="121"/>
      <c r="X27" s="138"/>
    </row>
    <row r="28" spans="1:26" x14ac:dyDescent="0.2">
      <c r="A28" s="507"/>
      <c r="B28" s="17" t="s">
        <v>167</v>
      </c>
      <c r="C28" s="506"/>
      <c r="D28" s="139">
        <f t="shared" ref="D28:X28" si="3">SUM(D29:D33)</f>
        <v>0</v>
      </c>
      <c r="E28" s="139">
        <f t="shared" si="3"/>
        <v>0</v>
      </c>
      <c r="F28" s="139">
        <f t="shared" si="3"/>
        <v>0</v>
      </c>
      <c r="G28" s="139">
        <f t="shared" si="3"/>
        <v>0</v>
      </c>
      <c r="H28" s="139">
        <f t="shared" si="3"/>
        <v>0</v>
      </c>
      <c r="I28" s="139">
        <f t="shared" si="3"/>
        <v>0</v>
      </c>
      <c r="J28" s="139">
        <f t="shared" si="3"/>
        <v>0</v>
      </c>
      <c r="K28" s="139">
        <f t="shared" si="3"/>
        <v>0</v>
      </c>
      <c r="L28" s="139">
        <f t="shared" si="3"/>
        <v>0</v>
      </c>
      <c r="M28" s="139">
        <f t="shared" si="3"/>
        <v>0</v>
      </c>
      <c r="N28" s="139">
        <f t="shared" si="3"/>
        <v>0</v>
      </c>
      <c r="O28" s="139">
        <f t="shared" si="3"/>
        <v>0</v>
      </c>
      <c r="P28" s="139">
        <f t="shared" si="3"/>
        <v>0</v>
      </c>
      <c r="Q28" s="139">
        <f t="shared" si="3"/>
        <v>0</v>
      </c>
      <c r="R28" s="139">
        <f t="shared" si="3"/>
        <v>0</v>
      </c>
      <c r="S28" s="139">
        <f t="shared" si="3"/>
        <v>0</v>
      </c>
      <c r="T28" s="139">
        <f t="shared" si="3"/>
        <v>0</v>
      </c>
      <c r="U28" s="139">
        <f t="shared" si="3"/>
        <v>0</v>
      </c>
      <c r="V28" s="139">
        <f t="shared" si="3"/>
        <v>0</v>
      </c>
      <c r="W28" s="139">
        <f t="shared" si="3"/>
        <v>0</v>
      </c>
      <c r="X28" s="314">
        <f t="shared" si="3"/>
        <v>0</v>
      </c>
    </row>
    <row r="29" spans="1:26" x14ac:dyDescent="0.2">
      <c r="A29" s="507"/>
      <c r="B29" s="19"/>
      <c r="C29" s="508" t="s">
        <v>254</v>
      </c>
      <c r="D29" s="284"/>
      <c r="E29" s="284"/>
      <c r="F29" s="284"/>
      <c r="G29" s="284"/>
      <c r="H29" s="284"/>
      <c r="I29" s="284"/>
      <c r="J29" s="284"/>
      <c r="K29" s="284"/>
      <c r="L29" s="284"/>
      <c r="M29" s="284"/>
      <c r="N29" s="284"/>
      <c r="O29" s="284"/>
      <c r="P29" s="284"/>
      <c r="Q29" s="284"/>
      <c r="R29" s="284"/>
      <c r="S29" s="284"/>
      <c r="T29" s="284"/>
      <c r="U29" s="284"/>
      <c r="V29" s="284"/>
      <c r="W29" s="284"/>
      <c r="X29" s="138">
        <f>SUM(D29:W29)</f>
        <v>0</v>
      </c>
    </row>
    <row r="30" spans="1:26" x14ac:dyDescent="0.2">
      <c r="A30" s="507"/>
      <c r="B30" s="19"/>
      <c r="C30" s="508" t="s">
        <v>254</v>
      </c>
      <c r="D30" s="284"/>
      <c r="E30" s="285"/>
      <c r="F30" s="284"/>
      <c r="G30" s="285"/>
      <c r="H30" s="284"/>
      <c r="I30" s="285"/>
      <c r="J30" s="284"/>
      <c r="K30" s="285"/>
      <c r="L30" s="284"/>
      <c r="M30" s="285"/>
      <c r="N30" s="284"/>
      <c r="O30" s="285"/>
      <c r="P30" s="284"/>
      <c r="Q30" s="285"/>
      <c r="R30" s="284"/>
      <c r="S30" s="285"/>
      <c r="T30" s="284"/>
      <c r="U30" s="285"/>
      <c r="V30" s="284"/>
      <c r="W30" s="284"/>
      <c r="X30" s="138">
        <f>SUM(D30:W30)</f>
        <v>0</v>
      </c>
    </row>
    <row r="31" spans="1:26" x14ac:dyDescent="0.2">
      <c r="A31" s="507"/>
      <c r="B31" s="19"/>
      <c r="C31" s="508" t="s">
        <v>254</v>
      </c>
      <c r="D31" s="284"/>
      <c r="E31" s="285"/>
      <c r="F31" s="284"/>
      <c r="G31" s="285"/>
      <c r="H31" s="284"/>
      <c r="I31" s="285"/>
      <c r="J31" s="284"/>
      <c r="K31" s="285"/>
      <c r="L31" s="284"/>
      <c r="M31" s="285"/>
      <c r="N31" s="284"/>
      <c r="O31" s="285"/>
      <c r="P31" s="284"/>
      <c r="Q31" s="285"/>
      <c r="R31" s="284"/>
      <c r="S31" s="285"/>
      <c r="T31" s="284"/>
      <c r="U31" s="285"/>
      <c r="V31" s="284"/>
      <c r="W31" s="284"/>
      <c r="X31" s="138">
        <f>SUM(D31:W31)</f>
        <v>0</v>
      </c>
    </row>
    <row r="32" spans="1:26" x14ac:dyDescent="0.2">
      <c r="A32" s="507"/>
      <c r="B32" s="19"/>
      <c r="C32" s="508" t="s">
        <v>254</v>
      </c>
      <c r="D32" s="284"/>
      <c r="E32" s="285"/>
      <c r="F32" s="284"/>
      <c r="G32" s="285"/>
      <c r="H32" s="284"/>
      <c r="I32" s="285"/>
      <c r="J32" s="284"/>
      <c r="K32" s="285"/>
      <c r="L32" s="284"/>
      <c r="M32" s="285"/>
      <c r="N32" s="284"/>
      <c r="O32" s="285"/>
      <c r="P32" s="284"/>
      <c r="Q32" s="285"/>
      <c r="R32" s="284"/>
      <c r="S32" s="285"/>
      <c r="T32" s="284"/>
      <c r="U32" s="285"/>
      <c r="V32" s="284"/>
      <c r="W32" s="284"/>
      <c r="X32" s="138">
        <f>SUM(D32:W32)</f>
        <v>0</v>
      </c>
    </row>
    <row r="33" spans="1:31" x14ac:dyDescent="0.2">
      <c r="A33" s="507"/>
      <c r="B33" s="19"/>
      <c r="C33" s="508" t="s">
        <v>254</v>
      </c>
      <c r="D33" s="284"/>
      <c r="E33" s="285"/>
      <c r="F33" s="284"/>
      <c r="G33" s="285"/>
      <c r="H33" s="284"/>
      <c r="I33" s="285"/>
      <c r="J33" s="284"/>
      <c r="K33" s="285"/>
      <c r="L33" s="284"/>
      <c r="M33" s="285"/>
      <c r="N33" s="284"/>
      <c r="O33" s="285"/>
      <c r="P33" s="284"/>
      <c r="Q33" s="285"/>
      <c r="R33" s="284"/>
      <c r="S33" s="285"/>
      <c r="T33" s="284"/>
      <c r="U33" s="285"/>
      <c r="V33" s="284"/>
      <c r="W33" s="284"/>
      <c r="X33" s="138">
        <f>SUM(D33:W33)</f>
        <v>0</v>
      </c>
    </row>
    <row r="34" spans="1:31" x14ac:dyDescent="0.2">
      <c r="A34" s="507"/>
      <c r="B34" s="19"/>
      <c r="C34" s="506"/>
      <c r="D34" s="121"/>
      <c r="E34" s="137"/>
      <c r="F34" s="121"/>
      <c r="G34" s="137"/>
      <c r="H34" s="121"/>
      <c r="I34" s="137"/>
      <c r="J34" s="121"/>
      <c r="K34" s="137"/>
      <c r="L34" s="121"/>
      <c r="M34" s="137"/>
      <c r="N34" s="121"/>
      <c r="O34" s="137"/>
      <c r="P34" s="121"/>
      <c r="Q34" s="137"/>
      <c r="R34" s="121"/>
      <c r="S34" s="137"/>
      <c r="T34" s="121"/>
      <c r="U34" s="137"/>
      <c r="V34" s="121"/>
      <c r="W34" s="121"/>
      <c r="X34" s="138"/>
    </row>
    <row r="35" spans="1:31" x14ac:dyDescent="0.2">
      <c r="A35" s="507"/>
      <c r="B35" s="17" t="s">
        <v>124</v>
      </c>
      <c r="C35" s="506"/>
      <c r="D35" s="139">
        <f t="shared" ref="D35:X35" si="4">SUM(D36:D40)</f>
        <v>0</v>
      </c>
      <c r="E35" s="139">
        <f t="shared" si="4"/>
        <v>0</v>
      </c>
      <c r="F35" s="139">
        <f t="shared" si="4"/>
        <v>0</v>
      </c>
      <c r="G35" s="139">
        <f t="shared" si="4"/>
        <v>0</v>
      </c>
      <c r="H35" s="139">
        <f t="shared" si="4"/>
        <v>0</v>
      </c>
      <c r="I35" s="139">
        <f t="shared" si="4"/>
        <v>0</v>
      </c>
      <c r="J35" s="139">
        <f t="shared" si="4"/>
        <v>0</v>
      </c>
      <c r="K35" s="139">
        <f t="shared" si="4"/>
        <v>0</v>
      </c>
      <c r="L35" s="139">
        <f t="shared" si="4"/>
        <v>0</v>
      </c>
      <c r="M35" s="139">
        <f t="shared" si="4"/>
        <v>0</v>
      </c>
      <c r="N35" s="139">
        <f t="shared" si="4"/>
        <v>0</v>
      </c>
      <c r="O35" s="139">
        <f t="shared" si="4"/>
        <v>0</v>
      </c>
      <c r="P35" s="139">
        <f t="shared" si="4"/>
        <v>0</v>
      </c>
      <c r="Q35" s="139">
        <f t="shared" si="4"/>
        <v>0</v>
      </c>
      <c r="R35" s="139">
        <f t="shared" si="4"/>
        <v>0</v>
      </c>
      <c r="S35" s="139">
        <f t="shared" si="4"/>
        <v>0</v>
      </c>
      <c r="T35" s="139">
        <f t="shared" si="4"/>
        <v>0</v>
      </c>
      <c r="U35" s="139">
        <f t="shared" si="4"/>
        <v>0</v>
      </c>
      <c r="V35" s="139">
        <f t="shared" si="4"/>
        <v>0</v>
      </c>
      <c r="W35" s="139">
        <f t="shared" si="4"/>
        <v>0</v>
      </c>
      <c r="X35" s="314">
        <f t="shared" si="4"/>
        <v>0</v>
      </c>
    </row>
    <row r="36" spans="1:31" x14ac:dyDescent="0.2">
      <c r="A36" s="507"/>
      <c r="B36" s="19"/>
      <c r="C36" s="508" t="s">
        <v>254</v>
      </c>
      <c r="D36" s="284"/>
      <c r="E36" s="284"/>
      <c r="F36" s="284"/>
      <c r="G36" s="284"/>
      <c r="H36" s="284"/>
      <c r="I36" s="284"/>
      <c r="J36" s="284"/>
      <c r="K36" s="284"/>
      <c r="L36" s="284"/>
      <c r="M36" s="284"/>
      <c r="N36" s="284"/>
      <c r="O36" s="284"/>
      <c r="P36" s="284"/>
      <c r="Q36" s="284"/>
      <c r="R36" s="284"/>
      <c r="S36" s="284"/>
      <c r="T36" s="284"/>
      <c r="U36" s="284"/>
      <c r="V36" s="284"/>
      <c r="W36" s="284"/>
      <c r="X36" s="138">
        <f>SUM(D36:W36)</f>
        <v>0</v>
      </c>
    </row>
    <row r="37" spans="1:31" x14ac:dyDescent="0.2">
      <c r="A37" s="507"/>
      <c r="B37" s="19"/>
      <c r="C37" s="508" t="s">
        <v>254</v>
      </c>
      <c r="D37" s="284"/>
      <c r="E37" s="284"/>
      <c r="F37" s="284"/>
      <c r="G37" s="284"/>
      <c r="H37" s="284"/>
      <c r="I37" s="284"/>
      <c r="J37" s="284"/>
      <c r="K37" s="284"/>
      <c r="L37" s="284"/>
      <c r="M37" s="284"/>
      <c r="N37" s="284"/>
      <c r="O37" s="284"/>
      <c r="P37" s="284"/>
      <c r="Q37" s="284"/>
      <c r="R37" s="284"/>
      <c r="S37" s="284"/>
      <c r="T37" s="284"/>
      <c r="U37" s="284"/>
      <c r="V37" s="284"/>
      <c r="W37" s="284"/>
      <c r="X37" s="138">
        <f>SUM(D37:W37)</f>
        <v>0</v>
      </c>
    </row>
    <row r="38" spans="1:31" x14ac:dyDescent="0.2">
      <c r="A38" s="507"/>
      <c r="B38" s="140"/>
      <c r="C38" s="508" t="s">
        <v>254</v>
      </c>
      <c r="D38" s="284"/>
      <c r="E38" s="284"/>
      <c r="F38" s="284"/>
      <c r="G38" s="284"/>
      <c r="H38" s="284"/>
      <c r="I38" s="284"/>
      <c r="J38" s="284"/>
      <c r="K38" s="284"/>
      <c r="L38" s="284"/>
      <c r="M38" s="284"/>
      <c r="N38" s="284"/>
      <c r="O38" s="284"/>
      <c r="P38" s="284"/>
      <c r="Q38" s="284"/>
      <c r="R38" s="284"/>
      <c r="S38" s="284"/>
      <c r="T38" s="284"/>
      <c r="U38" s="284"/>
      <c r="V38" s="284"/>
      <c r="W38" s="284"/>
      <c r="X38" s="138">
        <f>SUM(D38:W38)</f>
        <v>0</v>
      </c>
    </row>
    <row r="39" spans="1:31" x14ac:dyDescent="0.2">
      <c r="A39" s="507"/>
      <c r="B39" s="19"/>
      <c r="C39" s="508" t="s">
        <v>254</v>
      </c>
      <c r="D39" s="284"/>
      <c r="E39" s="284"/>
      <c r="F39" s="284"/>
      <c r="G39" s="284"/>
      <c r="H39" s="284"/>
      <c r="I39" s="284"/>
      <c r="J39" s="284"/>
      <c r="K39" s="284"/>
      <c r="L39" s="284"/>
      <c r="M39" s="284"/>
      <c r="N39" s="284"/>
      <c r="O39" s="284"/>
      <c r="P39" s="284"/>
      <c r="Q39" s="284"/>
      <c r="R39" s="284"/>
      <c r="S39" s="284"/>
      <c r="T39" s="284"/>
      <c r="U39" s="284"/>
      <c r="V39" s="284"/>
      <c r="W39" s="284"/>
      <c r="X39" s="138">
        <f>SUM(D39:W39)</f>
        <v>0</v>
      </c>
    </row>
    <row r="40" spans="1:31" x14ac:dyDescent="0.2">
      <c r="A40" s="507"/>
      <c r="B40" s="19"/>
      <c r="C40" s="508" t="s">
        <v>254</v>
      </c>
      <c r="D40" s="284"/>
      <c r="E40" s="285"/>
      <c r="F40" s="284"/>
      <c r="G40" s="285"/>
      <c r="H40" s="284"/>
      <c r="I40" s="285"/>
      <c r="J40" s="284"/>
      <c r="K40" s="285"/>
      <c r="L40" s="284"/>
      <c r="M40" s="285"/>
      <c r="N40" s="284"/>
      <c r="O40" s="285"/>
      <c r="P40" s="284"/>
      <c r="Q40" s="285"/>
      <c r="R40" s="284"/>
      <c r="S40" s="285"/>
      <c r="T40" s="284"/>
      <c r="U40" s="285"/>
      <c r="V40" s="284"/>
      <c r="W40" s="284"/>
      <c r="X40" s="138">
        <f>SUM(D40:W40)</f>
        <v>0</v>
      </c>
    </row>
    <row r="41" spans="1:31" x14ac:dyDescent="0.2">
      <c r="A41" s="507"/>
      <c r="B41" s="19"/>
      <c r="C41" s="506"/>
      <c r="D41" s="121"/>
      <c r="E41" s="137"/>
      <c r="F41" s="121"/>
      <c r="G41" s="137"/>
      <c r="H41" s="121"/>
      <c r="I41" s="137"/>
      <c r="J41" s="121"/>
      <c r="K41" s="137"/>
      <c r="L41" s="121"/>
      <c r="M41" s="137"/>
      <c r="N41" s="121"/>
      <c r="O41" s="137"/>
      <c r="P41" s="121"/>
      <c r="Q41" s="137"/>
      <c r="R41" s="121"/>
      <c r="S41" s="137"/>
      <c r="T41" s="121"/>
      <c r="U41" s="137"/>
      <c r="V41" s="121"/>
      <c r="W41" s="121"/>
      <c r="X41" s="138"/>
    </row>
    <row r="42" spans="1:31" s="1" customFormat="1" ht="18" customHeight="1" x14ac:dyDescent="0.2">
      <c r="A42" s="134" t="s">
        <v>42</v>
      </c>
      <c r="B42" s="53"/>
      <c r="C42" s="513"/>
      <c r="D42" s="126">
        <f t="shared" ref="D42:X42" si="5">D21+D28+D35</f>
        <v>0</v>
      </c>
      <c r="E42" s="126">
        <f t="shared" si="5"/>
        <v>0</v>
      </c>
      <c r="F42" s="126">
        <f t="shared" si="5"/>
        <v>0</v>
      </c>
      <c r="G42" s="126">
        <f t="shared" si="5"/>
        <v>0</v>
      </c>
      <c r="H42" s="126">
        <f t="shared" si="5"/>
        <v>0</v>
      </c>
      <c r="I42" s="126">
        <f t="shared" si="5"/>
        <v>0</v>
      </c>
      <c r="J42" s="126">
        <f t="shared" si="5"/>
        <v>0</v>
      </c>
      <c r="K42" s="126">
        <f t="shared" si="5"/>
        <v>0</v>
      </c>
      <c r="L42" s="126">
        <f t="shared" si="5"/>
        <v>0</v>
      </c>
      <c r="M42" s="126">
        <f t="shared" si="5"/>
        <v>0</v>
      </c>
      <c r="N42" s="126">
        <f t="shared" si="5"/>
        <v>0</v>
      </c>
      <c r="O42" s="126">
        <f t="shared" si="5"/>
        <v>0</v>
      </c>
      <c r="P42" s="126">
        <f t="shared" si="5"/>
        <v>0</v>
      </c>
      <c r="Q42" s="126">
        <f t="shared" si="5"/>
        <v>0</v>
      </c>
      <c r="R42" s="126">
        <f t="shared" si="5"/>
        <v>0</v>
      </c>
      <c r="S42" s="126">
        <f t="shared" si="5"/>
        <v>0</v>
      </c>
      <c r="T42" s="126">
        <f t="shared" si="5"/>
        <v>0</v>
      </c>
      <c r="U42" s="126">
        <f t="shared" si="5"/>
        <v>0</v>
      </c>
      <c r="V42" s="126">
        <f t="shared" si="5"/>
        <v>0</v>
      </c>
      <c r="W42" s="126">
        <f t="shared" si="5"/>
        <v>0</v>
      </c>
      <c r="X42" s="425">
        <f t="shared" si="5"/>
        <v>0</v>
      </c>
      <c r="Y42" s="30"/>
      <c r="Z42" s="30"/>
    </row>
    <row r="43" spans="1:31" x14ac:dyDescent="0.2">
      <c r="A43" s="19"/>
      <c r="B43" s="19"/>
      <c r="C43" s="43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</row>
    <row r="44" spans="1:31" x14ac:dyDescent="0.2">
      <c r="A44" s="1" t="s">
        <v>45</v>
      </c>
      <c r="H44" s="30"/>
      <c r="I44" s="30"/>
    </row>
    <row r="45" spans="1:31" x14ac:dyDescent="0.2">
      <c r="A45" s="32"/>
      <c r="B45" s="1"/>
      <c r="C45" s="30"/>
      <c r="D45" s="30"/>
      <c r="E45" s="30"/>
    </row>
    <row r="46" spans="1:31" x14ac:dyDescent="0.2">
      <c r="A46" s="14" t="s">
        <v>38</v>
      </c>
      <c r="C46"/>
      <c r="D46"/>
      <c r="E46"/>
      <c r="F46"/>
      <c r="G46" s="17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/>
      <c r="Z46" s="31"/>
      <c r="AA46" s="16"/>
      <c r="AB46" s="16"/>
      <c r="AC46" s="16"/>
      <c r="AD46" s="16"/>
      <c r="AE46" s="16"/>
    </row>
    <row r="47" spans="1:31" ht="18" customHeight="1" x14ac:dyDescent="0.2">
      <c r="A47" s="11"/>
      <c r="B47" s="13"/>
      <c r="C47" s="37"/>
      <c r="D47" s="58">
        <v>1</v>
      </c>
      <c r="E47" s="58">
        <f t="shared" ref="E47:W47" si="6">D47+1</f>
        <v>2</v>
      </c>
      <c r="F47" s="58">
        <f t="shared" si="6"/>
        <v>3</v>
      </c>
      <c r="G47" s="58">
        <f t="shared" si="6"/>
        <v>4</v>
      </c>
      <c r="H47" s="58">
        <f t="shared" si="6"/>
        <v>5</v>
      </c>
      <c r="I47" s="58">
        <f t="shared" si="6"/>
        <v>6</v>
      </c>
      <c r="J47" s="58">
        <f t="shared" si="6"/>
        <v>7</v>
      </c>
      <c r="K47" s="58">
        <f t="shared" si="6"/>
        <v>8</v>
      </c>
      <c r="L47" s="58">
        <f t="shared" si="6"/>
        <v>9</v>
      </c>
      <c r="M47" s="58">
        <f t="shared" si="6"/>
        <v>10</v>
      </c>
      <c r="N47" s="58">
        <f t="shared" si="6"/>
        <v>11</v>
      </c>
      <c r="O47" s="58">
        <f t="shared" si="6"/>
        <v>12</v>
      </c>
      <c r="P47" s="58">
        <f t="shared" si="6"/>
        <v>13</v>
      </c>
      <c r="Q47" s="58">
        <f t="shared" si="6"/>
        <v>14</v>
      </c>
      <c r="R47" s="58">
        <f t="shared" si="6"/>
        <v>15</v>
      </c>
      <c r="S47" s="58">
        <f t="shared" si="6"/>
        <v>16</v>
      </c>
      <c r="T47" s="58">
        <f t="shared" si="6"/>
        <v>17</v>
      </c>
      <c r="U47" s="58">
        <f t="shared" si="6"/>
        <v>18</v>
      </c>
      <c r="V47" s="58">
        <f t="shared" si="6"/>
        <v>19</v>
      </c>
      <c r="W47" s="58">
        <f t="shared" si="6"/>
        <v>20</v>
      </c>
      <c r="X47" s="424" t="s">
        <v>2</v>
      </c>
      <c r="Y47"/>
      <c r="Z47" s="29"/>
      <c r="AA47" s="16"/>
      <c r="AB47" s="16"/>
      <c r="AC47" s="16"/>
      <c r="AD47" s="16"/>
      <c r="AE47" s="16"/>
    </row>
    <row r="48" spans="1:31" x14ac:dyDescent="0.2">
      <c r="A48" s="19"/>
      <c r="B48" s="16"/>
      <c r="C48" s="31"/>
      <c r="D48" s="24"/>
      <c r="E48" s="31"/>
      <c r="F48" s="24"/>
      <c r="G48" s="31"/>
      <c r="H48" s="24"/>
      <c r="I48" s="31"/>
      <c r="J48" s="24"/>
      <c r="K48" s="31"/>
      <c r="L48" s="24"/>
      <c r="M48" s="31"/>
      <c r="N48" s="24"/>
      <c r="O48" s="31"/>
      <c r="P48" s="24"/>
      <c r="Q48" s="31"/>
      <c r="R48" s="24"/>
      <c r="S48" s="31"/>
      <c r="T48" s="24"/>
      <c r="U48" s="31"/>
      <c r="V48" s="24"/>
      <c r="W48" s="24"/>
      <c r="X48" s="40"/>
      <c r="Y48"/>
      <c r="Z48" s="31"/>
      <c r="AA48" s="16"/>
      <c r="AB48" s="16"/>
      <c r="AC48" s="16"/>
      <c r="AD48" s="16"/>
      <c r="AE48" s="16"/>
    </row>
    <row r="49" spans="1:31" x14ac:dyDescent="0.2">
      <c r="A49" s="17" t="s">
        <v>46</v>
      </c>
      <c r="B49" s="19"/>
      <c r="C49" s="43"/>
      <c r="D49" s="24"/>
      <c r="E49" s="31"/>
      <c r="F49" s="24"/>
      <c r="G49" s="31"/>
      <c r="H49" s="24"/>
      <c r="I49" s="31"/>
      <c r="J49" s="24"/>
      <c r="K49" s="31"/>
      <c r="L49" s="24"/>
      <c r="M49" s="31"/>
      <c r="N49" s="24"/>
      <c r="O49" s="31"/>
      <c r="P49" s="24"/>
      <c r="Q49" s="31"/>
      <c r="R49" s="24"/>
      <c r="S49" s="31"/>
      <c r="T49" s="24"/>
      <c r="U49" s="31"/>
      <c r="V49" s="24"/>
      <c r="W49" s="24"/>
      <c r="X49" s="40"/>
      <c r="Y49"/>
      <c r="Z49" s="31"/>
      <c r="AA49" s="16"/>
      <c r="AB49" s="16"/>
      <c r="AC49" s="16"/>
      <c r="AD49" s="16"/>
      <c r="AE49" s="16"/>
    </row>
    <row r="50" spans="1:31" x14ac:dyDescent="0.2">
      <c r="A50" s="19"/>
      <c r="B50" s="19"/>
      <c r="C50" s="297" t="s">
        <v>39</v>
      </c>
      <c r="D50" s="284"/>
      <c r="E50" s="284"/>
      <c r="F50" s="284"/>
      <c r="G50" s="284"/>
      <c r="H50" s="284"/>
      <c r="I50" s="284"/>
      <c r="J50" s="284"/>
      <c r="K50" s="284"/>
      <c r="L50" s="284"/>
      <c r="M50" s="284"/>
      <c r="N50" s="284"/>
      <c r="O50" s="284"/>
      <c r="P50" s="284"/>
      <c r="Q50" s="284"/>
      <c r="R50" s="284"/>
      <c r="S50" s="284"/>
      <c r="T50" s="284"/>
      <c r="U50" s="284"/>
      <c r="V50" s="284"/>
      <c r="W50" s="284"/>
      <c r="X50" s="138">
        <f t="shared" ref="X50:X56" si="7">SUM(D50:W50)</f>
        <v>0</v>
      </c>
      <c r="Y50"/>
      <c r="Z50" s="31"/>
      <c r="AA50" s="16"/>
      <c r="AB50" s="16"/>
      <c r="AC50" s="16"/>
      <c r="AD50" s="16"/>
      <c r="AE50" s="16"/>
    </row>
    <row r="51" spans="1:31" x14ac:dyDescent="0.2">
      <c r="A51" s="19"/>
      <c r="B51" s="19"/>
      <c r="C51" s="297" t="s">
        <v>39</v>
      </c>
      <c r="D51" s="284"/>
      <c r="E51" s="284"/>
      <c r="F51" s="284"/>
      <c r="G51" s="284"/>
      <c r="H51" s="284"/>
      <c r="I51" s="284"/>
      <c r="J51" s="284"/>
      <c r="K51" s="284"/>
      <c r="L51" s="284"/>
      <c r="M51" s="284"/>
      <c r="N51" s="284"/>
      <c r="O51" s="284"/>
      <c r="P51" s="284"/>
      <c r="Q51" s="284"/>
      <c r="R51" s="284"/>
      <c r="S51" s="284"/>
      <c r="T51" s="284"/>
      <c r="U51" s="284"/>
      <c r="V51" s="284"/>
      <c r="W51" s="284"/>
      <c r="X51" s="138">
        <f t="shared" si="7"/>
        <v>0</v>
      </c>
      <c r="Y51"/>
      <c r="Z51" s="31"/>
      <c r="AA51" s="16"/>
      <c r="AB51" s="16"/>
      <c r="AC51" s="16"/>
      <c r="AD51" s="16"/>
      <c r="AE51" s="16"/>
    </row>
    <row r="52" spans="1:31" x14ac:dyDescent="0.2">
      <c r="A52" s="19"/>
      <c r="B52" s="19"/>
      <c r="C52" s="297" t="s">
        <v>39</v>
      </c>
      <c r="D52" s="284"/>
      <c r="E52" s="285"/>
      <c r="F52" s="284"/>
      <c r="G52" s="285"/>
      <c r="H52" s="284"/>
      <c r="I52" s="285"/>
      <c r="J52" s="284"/>
      <c r="K52" s="285"/>
      <c r="L52" s="284"/>
      <c r="M52" s="285"/>
      <c r="N52" s="284"/>
      <c r="O52" s="285"/>
      <c r="P52" s="284"/>
      <c r="Q52" s="285"/>
      <c r="R52" s="284"/>
      <c r="S52" s="285"/>
      <c r="T52" s="284"/>
      <c r="U52" s="285"/>
      <c r="V52" s="284"/>
      <c r="W52" s="284"/>
      <c r="X52" s="138">
        <f t="shared" si="7"/>
        <v>0</v>
      </c>
      <c r="Y52"/>
      <c r="Z52" s="31"/>
      <c r="AA52" s="16"/>
      <c r="AB52" s="16"/>
      <c r="AC52" s="16"/>
      <c r="AD52" s="16"/>
      <c r="AE52" s="16"/>
    </row>
    <row r="53" spans="1:31" x14ac:dyDescent="0.2">
      <c r="A53" s="19"/>
      <c r="B53" s="19"/>
      <c r="C53" s="297" t="s">
        <v>39</v>
      </c>
      <c r="D53" s="284"/>
      <c r="E53" s="285"/>
      <c r="F53" s="284"/>
      <c r="G53" s="285"/>
      <c r="H53" s="284"/>
      <c r="I53" s="285"/>
      <c r="J53" s="284"/>
      <c r="K53" s="285"/>
      <c r="L53" s="284"/>
      <c r="M53" s="285"/>
      <c r="N53" s="284"/>
      <c r="O53" s="285"/>
      <c r="P53" s="284"/>
      <c r="Q53" s="285"/>
      <c r="R53" s="284"/>
      <c r="S53" s="285"/>
      <c r="T53" s="284"/>
      <c r="U53" s="285"/>
      <c r="V53" s="284"/>
      <c r="W53" s="284"/>
      <c r="X53" s="138">
        <f t="shared" si="7"/>
        <v>0</v>
      </c>
      <c r="Y53"/>
      <c r="Z53" s="31"/>
      <c r="AA53" s="16"/>
      <c r="AB53" s="16"/>
      <c r="AC53" s="16"/>
      <c r="AD53" s="16"/>
      <c r="AE53" s="16"/>
    </row>
    <row r="54" spans="1:31" x14ac:dyDescent="0.2">
      <c r="A54" s="19"/>
      <c r="B54" s="19"/>
      <c r="C54" s="297" t="s">
        <v>39</v>
      </c>
      <c r="D54" s="284"/>
      <c r="E54" s="285"/>
      <c r="F54" s="284"/>
      <c r="G54" s="285"/>
      <c r="H54" s="284"/>
      <c r="I54" s="285"/>
      <c r="J54" s="284"/>
      <c r="K54" s="285"/>
      <c r="L54" s="284"/>
      <c r="M54" s="285"/>
      <c r="N54" s="284"/>
      <c r="O54" s="285"/>
      <c r="P54" s="284"/>
      <c r="Q54" s="285"/>
      <c r="R54" s="284"/>
      <c r="S54" s="285"/>
      <c r="T54" s="284"/>
      <c r="U54" s="285"/>
      <c r="V54" s="284"/>
      <c r="W54" s="284"/>
      <c r="X54" s="138">
        <f t="shared" si="7"/>
        <v>0</v>
      </c>
      <c r="Y54"/>
      <c r="Z54" s="31"/>
      <c r="AA54" s="16"/>
      <c r="AB54" s="16"/>
      <c r="AC54" s="16"/>
      <c r="AD54" s="16"/>
      <c r="AE54" s="16"/>
    </row>
    <row r="55" spans="1:31" x14ac:dyDescent="0.2">
      <c r="A55" s="19"/>
      <c r="B55" s="19"/>
      <c r="C55" s="297" t="s">
        <v>39</v>
      </c>
      <c r="D55" s="284"/>
      <c r="E55" s="285"/>
      <c r="F55" s="284"/>
      <c r="G55" s="285"/>
      <c r="H55" s="284"/>
      <c r="I55" s="285"/>
      <c r="J55" s="284"/>
      <c r="K55" s="285"/>
      <c r="L55" s="284"/>
      <c r="M55" s="285"/>
      <c r="N55" s="284"/>
      <c r="O55" s="285"/>
      <c r="P55" s="284"/>
      <c r="Q55" s="285"/>
      <c r="R55" s="284"/>
      <c r="S55" s="285"/>
      <c r="T55" s="284"/>
      <c r="U55" s="285"/>
      <c r="V55" s="284"/>
      <c r="W55" s="284"/>
      <c r="X55" s="138">
        <f t="shared" si="7"/>
        <v>0</v>
      </c>
      <c r="Y55"/>
      <c r="Z55" s="31"/>
      <c r="AA55" s="16"/>
      <c r="AB55" s="16"/>
      <c r="AC55" s="16"/>
      <c r="AD55" s="16"/>
      <c r="AE55" s="16"/>
    </row>
    <row r="56" spans="1:31" x14ac:dyDescent="0.2">
      <c r="A56" s="19"/>
      <c r="B56" s="19"/>
      <c r="C56" s="297" t="s">
        <v>39</v>
      </c>
      <c r="D56" s="284"/>
      <c r="E56" s="285"/>
      <c r="F56" s="284"/>
      <c r="G56" s="285"/>
      <c r="H56" s="284"/>
      <c r="I56" s="285"/>
      <c r="J56" s="284"/>
      <c r="K56" s="285"/>
      <c r="L56" s="284"/>
      <c r="M56" s="285"/>
      <c r="N56" s="284"/>
      <c r="O56" s="285"/>
      <c r="P56" s="284"/>
      <c r="Q56" s="285"/>
      <c r="R56" s="284"/>
      <c r="S56" s="285"/>
      <c r="T56" s="284"/>
      <c r="U56" s="285"/>
      <c r="V56" s="284"/>
      <c r="W56" s="284"/>
      <c r="X56" s="138">
        <f t="shared" si="7"/>
        <v>0</v>
      </c>
      <c r="Y56"/>
      <c r="Z56" s="31"/>
      <c r="AA56" s="16"/>
      <c r="AB56" s="16"/>
      <c r="AC56" s="16"/>
      <c r="AD56" s="16"/>
      <c r="AE56" s="16"/>
    </row>
    <row r="57" spans="1:31" ht="6" customHeight="1" x14ac:dyDescent="0.2">
      <c r="A57" s="19"/>
      <c r="B57" s="19"/>
      <c r="C57" s="43"/>
      <c r="D57" s="24"/>
      <c r="E57" s="31"/>
      <c r="F57" s="24"/>
      <c r="G57" s="31"/>
      <c r="H57" s="24"/>
      <c r="I57" s="31"/>
      <c r="J57" s="24"/>
      <c r="K57" s="31"/>
      <c r="L57" s="24"/>
      <c r="M57" s="31"/>
      <c r="N57" s="24"/>
      <c r="O57" s="31"/>
      <c r="P57" s="24"/>
      <c r="Q57" s="31"/>
      <c r="R57" s="24"/>
      <c r="S57" s="31"/>
      <c r="T57" s="24"/>
      <c r="U57" s="31"/>
      <c r="V57" s="24"/>
      <c r="W57" s="24"/>
      <c r="X57" s="40"/>
      <c r="Y57"/>
      <c r="Z57" s="31"/>
      <c r="AA57" s="16"/>
      <c r="AB57" s="16"/>
      <c r="AC57" s="16"/>
      <c r="AD57" s="16"/>
      <c r="AE57" s="16"/>
    </row>
    <row r="58" spans="1:31" ht="18" customHeight="1" x14ac:dyDescent="0.2">
      <c r="A58" s="134" t="s">
        <v>40</v>
      </c>
      <c r="B58" s="135"/>
      <c r="C58" s="136"/>
      <c r="D58" s="126">
        <f>SUM(D50:D56)</f>
        <v>0</v>
      </c>
      <c r="E58" s="126">
        <f t="shared" ref="E58:X58" si="8">SUM(E50:E56)</f>
        <v>0</v>
      </c>
      <c r="F58" s="126">
        <f t="shared" si="8"/>
        <v>0</v>
      </c>
      <c r="G58" s="126">
        <f t="shared" si="8"/>
        <v>0</v>
      </c>
      <c r="H58" s="126">
        <f t="shared" si="8"/>
        <v>0</v>
      </c>
      <c r="I58" s="126">
        <f t="shared" si="8"/>
        <v>0</v>
      </c>
      <c r="J58" s="126">
        <f t="shared" si="8"/>
        <v>0</v>
      </c>
      <c r="K58" s="126">
        <f t="shared" si="8"/>
        <v>0</v>
      </c>
      <c r="L58" s="126">
        <f t="shared" si="8"/>
        <v>0</v>
      </c>
      <c r="M58" s="126">
        <f t="shared" si="8"/>
        <v>0</v>
      </c>
      <c r="N58" s="126">
        <f t="shared" si="8"/>
        <v>0</v>
      </c>
      <c r="O58" s="126">
        <f t="shared" si="8"/>
        <v>0</v>
      </c>
      <c r="P58" s="126">
        <f t="shared" si="8"/>
        <v>0</v>
      </c>
      <c r="Q58" s="126">
        <f t="shared" si="8"/>
        <v>0</v>
      </c>
      <c r="R58" s="126">
        <f t="shared" si="8"/>
        <v>0</v>
      </c>
      <c r="S58" s="126">
        <f t="shared" si="8"/>
        <v>0</v>
      </c>
      <c r="T58" s="126">
        <f t="shared" si="8"/>
        <v>0</v>
      </c>
      <c r="U58" s="126">
        <f t="shared" si="8"/>
        <v>0</v>
      </c>
      <c r="V58" s="126">
        <f t="shared" si="8"/>
        <v>0</v>
      </c>
      <c r="W58" s="126">
        <f t="shared" si="8"/>
        <v>0</v>
      </c>
      <c r="X58" s="425">
        <f t="shared" si="8"/>
        <v>0</v>
      </c>
      <c r="Y58"/>
      <c r="Z58" s="31"/>
      <c r="AA58" s="16"/>
      <c r="AB58" s="16"/>
      <c r="AC58" s="16"/>
      <c r="AD58" s="16"/>
      <c r="AE58" s="16"/>
    </row>
    <row r="59" spans="1:31" x14ac:dyDescent="0.2">
      <c r="A59" s="19"/>
      <c r="B59" s="19"/>
      <c r="C59" s="43"/>
      <c r="D59" s="24"/>
      <c r="E59" s="31"/>
      <c r="F59" s="24"/>
      <c r="G59" s="31"/>
      <c r="H59" s="24"/>
      <c r="I59" s="31"/>
      <c r="J59" s="24"/>
      <c r="K59" s="31"/>
      <c r="L59" s="24"/>
      <c r="M59" s="31"/>
      <c r="N59" s="24"/>
      <c r="O59" s="31"/>
      <c r="P59" s="24"/>
      <c r="Q59" s="31"/>
      <c r="R59" s="24"/>
      <c r="S59" s="31"/>
      <c r="T59" s="24"/>
      <c r="U59" s="31"/>
      <c r="V59" s="24"/>
      <c r="W59" s="24"/>
      <c r="X59" s="40"/>
      <c r="Y59"/>
      <c r="Z59" s="31"/>
      <c r="AA59" s="16"/>
      <c r="AB59" s="16"/>
      <c r="AC59" s="16"/>
      <c r="AD59" s="16"/>
      <c r="AE59" s="16"/>
    </row>
    <row r="60" spans="1:31" x14ac:dyDescent="0.2">
      <c r="A60" s="17" t="s">
        <v>163</v>
      </c>
      <c r="B60" s="19"/>
      <c r="C60" s="43"/>
      <c r="D60" s="24"/>
      <c r="E60" s="31"/>
      <c r="F60" s="24"/>
      <c r="G60" s="31"/>
      <c r="H60" s="24"/>
      <c r="I60" s="31"/>
      <c r="J60" s="24"/>
      <c r="K60" s="31"/>
      <c r="L60" s="24"/>
      <c r="M60" s="31"/>
      <c r="N60" s="24"/>
      <c r="O60" s="31"/>
      <c r="P60" s="24"/>
      <c r="Q60" s="31"/>
      <c r="R60" s="24"/>
      <c r="S60" s="31"/>
      <c r="T60" s="24"/>
      <c r="U60" s="31"/>
      <c r="V60" s="24"/>
      <c r="W60" s="24"/>
      <c r="X60" s="40"/>
      <c r="Y60"/>
      <c r="Z60" s="31"/>
      <c r="AA60" s="16"/>
      <c r="AB60" s="16"/>
      <c r="AC60" s="16"/>
      <c r="AD60" s="16"/>
      <c r="AE60" s="16"/>
    </row>
    <row r="61" spans="1:31" x14ac:dyDescent="0.2">
      <c r="A61" s="19"/>
      <c r="B61" s="19"/>
      <c r="C61" s="43"/>
      <c r="D61" s="24"/>
      <c r="E61" s="31"/>
      <c r="F61" s="24"/>
      <c r="G61" s="31"/>
      <c r="H61" s="24"/>
      <c r="I61" s="31"/>
      <c r="J61" s="24"/>
      <c r="K61" s="31"/>
      <c r="L61" s="24"/>
      <c r="M61" s="31"/>
      <c r="N61" s="24"/>
      <c r="O61" s="31"/>
      <c r="P61" s="24"/>
      <c r="Q61" s="31"/>
      <c r="R61" s="24"/>
      <c r="S61" s="31"/>
      <c r="T61" s="24"/>
      <c r="U61" s="31"/>
      <c r="V61" s="24"/>
      <c r="W61" s="24"/>
      <c r="X61" s="40"/>
      <c r="Y61"/>
      <c r="Z61" s="31"/>
      <c r="AA61" s="16"/>
      <c r="AB61" s="16"/>
      <c r="AC61" s="16"/>
      <c r="AD61" s="16"/>
      <c r="AE61" s="16"/>
    </row>
    <row r="62" spans="1:31" x14ac:dyDescent="0.2">
      <c r="A62" s="19"/>
      <c r="B62" s="17" t="s">
        <v>41</v>
      </c>
      <c r="C62" s="19"/>
      <c r="D62" s="139">
        <f>SUM(D63:D69)</f>
        <v>0</v>
      </c>
      <c r="E62" s="139">
        <f t="shared" ref="E62:X62" si="9">SUM(E63:E69)</f>
        <v>0</v>
      </c>
      <c r="F62" s="139">
        <f t="shared" si="9"/>
        <v>0</v>
      </c>
      <c r="G62" s="139">
        <f t="shared" si="9"/>
        <v>0</v>
      </c>
      <c r="H62" s="139">
        <f t="shared" si="9"/>
        <v>0</v>
      </c>
      <c r="I62" s="139">
        <f t="shared" si="9"/>
        <v>0</v>
      </c>
      <c r="J62" s="139">
        <f t="shared" si="9"/>
        <v>0</v>
      </c>
      <c r="K62" s="139">
        <f t="shared" si="9"/>
        <v>0</v>
      </c>
      <c r="L62" s="139">
        <f t="shared" si="9"/>
        <v>0</v>
      </c>
      <c r="M62" s="139">
        <f t="shared" si="9"/>
        <v>0</v>
      </c>
      <c r="N62" s="139">
        <f t="shared" si="9"/>
        <v>0</v>
      </c>
      <c r="O62" s="139">
        <f t="shared" si="9"/>
        <v>0</v>
      </c>
      <c r="P62" s="139">
        <f t="shared" si="9"/>
        <v>0</v>
      </c>
      <c r="Q62" s="139">
        <f t="shared" si="9"/>
        <v>0</v>
      </c>
      <c r="R62" s="139">
        <f t="shared" si="9"/>
        <v>0</v>
      </c>
      <c r="S62" s="139">
        <f t="shared" si="9"/>
        <v>0</v>
      </c>
      <c r="T62" s="139">
        <f t="shared" si="9"/>
        <v>0</v>
      </c>
      <c r="U62" s="139">
        <f t="shared" si="9"/>
        <v>0</v>
      </c>
      <c r="V62" s="139">
        <f t="shared" si="9"/>
        <v>0</v>
      </c>
      <c r="W62" s="139">
        <f t="shared" si="9"/>
        <v>0</v>
      </c>
      <c r="X62" s="314">
        <f t="shared" si="9"/>
        <v>0</v>
      </c>
      <c r="Y62"/>
      <c r="Z62" s="31"/>
      <c r="AA62" s="16"/>
      <c r="AB62" s="16"/>
      <c r="AC62" s="16"/>
      <c r="AD62" s="16"/>
      <c r="AE62" s="16"/>
    </row>
    <row r="63" spans="1:31" x14ac:dyDescent="0.2">
      <c r="A63" s="19"/>
      <c r="B63" s="19"/>
      <c r="C63" s="297" t="str">
        <f>C50</f>
        <v>(detalhar por fonte e item financiado)</v>
      </c>
      <c r="D63" s="284"/>
      <c r="E63" s="284"/>
      <c r="F63" s="284"/>
      <c r="G63" s="284"/>
      <c r="H63" s="284"/>
      <c r="I63" s="284"/>
      <c r="J63" s="284"/>
      <c r="K63" s="284"/>
      <c r="L63" s="284"/>
      <c r="M63" s="284"/>
      <c r="N63" s="284"/>
      <c r="O63" s="284"/>
      <c r="P63" s="284"/>
      <c r="Q63" s="284"/>
      <c r="R63" s="284"/>
      <c r="S63" s="284"/>
      <c r="T63" s="284"/>
      <c r="U63" s="284"/>
      <c r="V63" s="284"/>
      <c r="W63" s="284"/>
      <c r="X63" s="138">
        <f t="shared" ref="X63:X69" si="10">SUM(D63:W63)</f>
        <v>0</v>
      </c>
      <c r="Y63"/>
      <c r="Z63" s="31"/>
      <c r="AA63" s="16"/>
      <c r="AB63" s="16"/>
      <c r="AC63" s="16"/>
      <c r="AD63" s="16"/>
      <c r="AE63" s="16"/>
    </row>
    <row r="64" spans="1:31" x14ac:dyDescent="0.2">
      <c r="A64" s="19"/>
      <c r="B64" s="19"/>
      <c r="C64" s="297" t="str">
        <f t="shared" ref="C64:C69" si="11">C51</f>
        <v>(detalhar por fonte e item financiado)</v>
      </c>
      <c r="D64" s="298"/>
      <c r="E64" s="298"/>
      <c r="F64" s="298"/>
      <c r="G64" s="298"/>
      <c r="H64" s="298"/>
      <c r="I64" s="298"/>
      <c r="J64" s="298"/>
      <c r="K64" s="298"/>
      <c r="L64" s="298"/>
      <c r="M64" s="298"/>
      <c r="N64" s="298"/>
      <c r="O64" s="298"/>
      <c r="P64" s="298"/>
      <c r="Q64" s="298"/>
      <c r="R64" s="298"/>
      <c r="S64" s="298"/>
      <c r="T64" s="298"/>
      <c r="U64" s="298"/>
      <c r="V64" s="298"/>
      <c r="W64" s="298"/>
      <c r="X64" s="138">
        <f t="shared" si="10"/>
        <v>0</v>
      </c>
      <c r="Y64"/>
      <c r="Z64" s="31"/>
      <c r="AA64" s="16"/>
      <c r="AB64" s="16"/>
      <c r="AC64" s="16"/>
      <c r="AD64" s="16"/>
      <c r="AE64" s="16"/>
    </row>
    <row r="65" spans="1:31" x14ac:dyDescent="0.2">
      <c r="A65" s="19"/>
      <c r="B65" s="19"/>
      <c r="C65" s="297" t="str">
        <f t="shared" si="11"/>
        <v>(detalhar por fonte e item financiado)</v>
      </c>
      <c r="D65" s="298"/>
      <c r="E65" s="285"/>
      <c r="F65" s="284"/>
      <c r="G65" s="285"/>
      <c r="H65" s="284"/>
      <c r="I65" s="285"/>
      <c r="J65" s="284"/>
      <c r="K65" s="285"/>
      <c r="L65" s="284"/>
      <c r="M65" s="285"/>
      <c r="N65" s="284"/>
      <c r="O65" s="285"/>
      <c r="P65" s="284"/>
      <c r="Q65" s="285"/>
      <c r="R65" s="284"/>
      <c r="S65" s="285"/>
      <c r="T65" s="284"/>
      <c r="U65" s="285"/>
      <c r="V65" s="284"/>
      <c r="W65" s="284"/>
      <c r="X65" s="138">
        <f t="shared" si="10"/>
        <v>0</v>
      </c>
      <c r="Y65"/>
      <c r="Z65" s="31"/>
      <c r="AA65" s="16"/>
      <c r="AB65" s="16"/>
      <c r="AC65" s="16"/>
      <c r="AD65" s="16"/>
      <c r="AE65" s="16"/>
    </row>
    <row r="66" spans="1:31" x14ac:dyDescent="0.2">
      <c r="A66" s="19"/>
      <c r="B66" s="19"/>
      <c r="C66" s="297" t="str">
        <f t="shared" si="11"/>
        <v>(detalhar por fonte e item financiado)</v>
      </c>
      <c r="D66" s="298"/>
      <c r="E66" s="285"/>
      <c r="F66" s="284"/>
      <c r="G66" s="285"/>
      <c r="H66" s="284"/>
      <c r="I66" s="285"/>
      <c r="J66" s="284"/>
      <c r="K66" s="285"/>
      <c r="L66" s="284"/>
      <c r="M66" s="285"/>
      <c r="N66" s="284"/>
      <c r="O66" s="285"/>
      <c r="P66" s="284"/>
      <c r="Q66" s="285"/>
      <c r="R66" s="284"/>
      <c r="S66" s="285"/>
      <c r="T66" s="284"/>
      <c r="U66" s="285"/>
      <c r="V66" s="284"/>
      <c r="W66" s="284"/>
      <c r="X66" s="138">
        <f t="shared" si="10"/>
        <v>0</v>
      </c>
      <c r="Y66"/>
      <c r="Z66" s="31"/>
      <c r="AA66" s="16"/>
      <c r="AB66" s="16"/>
      <c r="AC66" s="16"/>
      <c r="AD66" s="16"/>
      <c r="AE66" s="16"/>
    </row>
    <row r="67" spans="1:31" x14ac:dyDescent="0.2">
      <c r="A67" s="19"/>
      <c r="B67" s="19"/>
      <c r="C67" s="297" t="str">
        <f t="shared" si="11"/>
        <v>(detalhar por fonte e item financiado)</v>
      </c>
      <c r="D67" s="298"/>
      <c r="E67" s="285"/>
      <c r="F67" s="284"/>
      <c r="G67" s="285"/>
      <c r="H67" s="284"/>
      <c r="I67" s="285"/>
      <c r="J67" s="284"/>
      <c r="K67" s="285"/>
      <c r="L67" s="284"/>
      <c r="M67" s="285"/>
      <c r="N67" s="284"/>
      <c r="O67" s="285"/>
      <c r="P67" s="284"/>
      <c r="Q67" s="285"/>
      <c r="R67" s="284"/>
      <c r="S67" s="285"/>
      <c r="T67" s="284"/>
      <c r="U67" s="285"/>
      <c r="V67" s="284"/>
      <c r="W67" s="284"/>
      <c r="X67" s="138">
        <f t="shared" si="10"/>
        <v>0</v>
      </c>
      <c r="Y67"/>
      <c r="Z67" s="31"/>
      <c r="AA67" s="16"/>
      <c r="AB67" s="16"/>
      <c r="AC67" s="16"/>
      <c r="AD67" s="16"/>
      <c r="AE67" s="16"/>
    </row>
    <row r="68" spans="1:31" x14ac:dyDescent="0.2">
      <c r="A68" s="19"/>
      <c r="B68" s="19"/>
      <c r="C68" s="297" t="str">
        <f t="shared" si="11"/>
        <v>(detalhar por fonte e item financiado)</v>
      </c>
      <c r="D68" s="298"/>
      <c r="E68" s="285"/>
      <c r="F68" s="284"/>
      <c r="G68" s="285"/>
      <c r="H68" s="284"/>
      <c r="I68" s="285"/>
      <c r="J68" s="284"/>
      <c r="K68" s="285"/>
      <c r="L68" s="284"/>
      <c r="M68" s="285"/>
      <c r="N68" s="284"/>
      <c r="O68" s="285"/>
      <c r="P68" s="284"/>
      <c r="Q68" s="285"/>
      <c r="R68" s="284"/>
      <c r="S68" s="285"/>
      <c r="T68" s="284"/>
      <c r="U68" s="285"/>
      <c r="V68" s="284"/>
      <c r="W68" s="284"/>
      <c r="X68" s="138">
        <f t="shared" si="10"/>
        <v>0</v>
      </c>
      <c r="Y68"/>
      <c r="Z68" s="31"/>
      <c r="AA68" s="16"/>
      <c r="AB68" s="16"/>
      <c r="AC68" s="16"/>
      <c r="AD68" s="16"/>
      <c r="AE68" s="16"/>
    </row>
    <row r="69" spans="1:31" x14ac:dyDescent="0.2">
      <c r="A69" s="19"/>
      <c r="B69" s="19"/>
      <c r="C69" s="297" t="str">
        <f t="shared" si="11"/>
        <v>(detalhar por fonte e item financiado)</v>
      </c>
      <c r="D69" s="298"/>
      <c r="E69" s="285"/>
      <c r="F69" s="284"/>
      <c r="G69" s="285"/>
      <c r="H69" s="284"/>
      <c r="I69" s="285"/>
      <c r="J69" s="284"/>
      <c r="K69" s="285"/>
      <c r="L69" s="284"/>
      <c r="M69" s="285"/>
      <c r="N69" s="284"/>
      <c r="O69" s="285"/>
      <c r="P69" s="284"/>
      <c r="Q69" s="285"/>
      <c r="R69" s="284"/>
      <c r="S69" s="285"/>
      <c r="T69" s="284"/>
      <c r="U69" s="285"/>
      <c r="V69" s="284"/>
      <c r="W69" s="284"/>
      <c r="X69" s="138">
        <f t="shared" si="10"/>
        <v>0</v>
      </c>
      <c r="Y69"/>
      <c r="Z69" s="31"/>
      <c r="AA69" s="16"/>
      <c r="AB69" s="16"/>
      <c r="AC69" s="16"/>
      <c r="AD69" s="16"/>
      <c r="AE69" s="16"/>
    </row>
    <row r="70" spans="1:31" ht="6" customHeight="1" x14ac:dyDescent="0.2">
      <c r="A70" s="19"/>
      <c r="B70" s="19"/>
      <c r="C70" s="19"/>
      <c r="D70" s="42"/>
      <c r="E70" s="31"/>
      <c r="F70" s="24"/>
      <c r="G70" s="31"/>
      <c r="H70" s="24"/>
      <c r="I70" s="31"/>
      <c r="J70" s="24"/>
      <c r="K70" s="31"/>
      <c r="L70" s="24"/>
      <c r="M70" s="31"/>
      <c r="N70" s="24"/>
      <c r="O70" s="31"/>
      <c r="P70" s="24"/>
      <c r="Q70" s="31"/>
      <c r="R70" s="24"/>
      <c r="S70" s="31"/>
      <c r="T70" s="24"/>
      <c r="U70" s="31"/>
      <c r="V70" s="24"/>
      <c r="W70" s="24"/>
      <c r="X70" s="40"/>
      <c r="Y70"/>
      <c r="Z70" s="31"/>
      <c r="AA70" s="16"/>
      <c r="AB70" s="16"/>
      <c r="AC70" s="16"/>
      <c r="AD70" s="16"/>
      <c r="AE70" s="16"/>
    </row>
    <row r="71" spans="1:31" x14ac:dyDescent="0.2">
      <c r="A71" s="19"/>
      <c r="B71" s="17" t="s">
        <v>168</v>
      </c>
      <c r="C71" s="43"/>
      <c r="D71" s="24"/>
      <c r="E71" s="31"/>
      <c r="F71" s="24"/>
      <c r="G71" s="31"/>
      <c r="H71" s="24"/>
      <c r="I71" s="31"/>
      <c r="J71" s="24"/>
      <c r="K71" s="31"/>
      <c r="L71" s="24"/>
      <c r="M71" s="31"/>
      <c r="N71" s="24"/>
      <c r="O71" s="31"/>
      <c r="P71" s="24"/>
      <c r="Q71" s="31"/>
      <c r="R71" s="24"/>
      <c r="S71" s="31"/>
      <c r="T71" s="24"/>
      <c r="U71" s="31"/>
      <c r="V71" s="24"/>
      <c r="W71" s="24"/>
      <c r="X71" s="40"/>
      <c r="Y71"/>
      <c r="Z71" s="31"/>
      <c r="AA71" s="16"/>
      <c r="AB71" s="16"/>
      <c r="AC71" s="16"/>
      <c r="AD71" s="16"/>
      <c r="AE71" s="16"/>
    </row>
    <row r="72" spans="1:31" x14ac:dyDescent="0.2">
      <c r="A72" s="19"/>
      <c r="B72" s="17" t="s">
        <v>47</v>
      </c>
      <c r="C72" s="43"/>
      <c r="D72" s="139">
        <f>SUM(D73:D79)</f>
        <v>0</v>
      </c>
      <c r="E72" s="139">
        <f t="shared" ref="E72" si="12">SUM(E73:E79)</f>
        <v>0</v>
      </c>
      <c r="F72" s="139">
        <f t="shared" ref="F72" si="13">SUM(F73:F79)</f>
        <v>0</v>
      </c>
      <c r="G72" s="139">
        <f t="shared" ref="G72" si="14">SUM(G73:G79)</f>
        <v>0</v>
      </c>
      <c r="H72" s="139">
        <f t="shared" ref="H72" si="15">SUM(H73:H79)</f>
        <v>0</v>
      </c>
      <c r="I72" s="139">
        <f t="shared" ref="I72" si="16">SUM(I73:I79)</f>
        <v>0</v>
      </c>
      <c r="J72" s="139">
        <f t="shared" ref="J72" si="17">SUM(J73:J79)</f>
        <v>0</v>
      </c>
      <c r="K72" s="139">
        <f t="shared" ref="K72" si="18">SUM(K73:K79)</f>
        <v>0</v>
      </c>
      <c r="L72" s="139">
        <f t="shared" ref="L72" si="19">SUM(L73:L79)</f>
        <v>0</v>
      </c>
      <c r="M72" s="139">
        <f t="shared" ref="M72" si="20">SUM(M73:M79)</f>
        <v>0</v>
      </c>
      <c r="N72" s="139">
        <f t="shared" ref="N72" si="21">SUM(N73:N79)</f>
        <v>0</v>
      </c>
      <c r="O72" s="139">
        <f t="shared" ref="O72" si="22">SUM(O73:O79)</f>
        <v>0</v>
      </c>
      <c r="P72" s="139">
        <f t="shared" ref="P72" si="23">SUM(P73:P79)</f>
        <v>0</v>
      </c>
      <c r="Q72" s="139">
        <f t="shared" ref="Q72" si="24">SUM(Q73:Q79)</f>
        <v>0</v>
      </c>
      <c r="R72" s="139">
        <f t="shared" ref="R72" si="25">SUM(R73:R79)</f>
        <v>0</v>
      </c>
      <c r="S72" s="139">
        <f t="shared" ref="S72" si="26">SUM(S73:S79)</f>
        <v>0</v>
      </c>
      <c r="T72" s="139">
        <f t="shared" ref="T72" si="27">SUM(T73:T79)</f>
        <v>0</v>
      </c>
      <c r="U72" s="139">
        <f t="shared" ref="U72" si="28">SUM(U73:U79)</f>
        <v>0</v>
      </c>
      <c r="V72" s="139">
        <f t="shared" ref="V72" si="29">SUM(V73:V79)</f>
        <v>0</v>
      </c>
      <c r="W72" s="139">
        <f t="shared" ref="W72" si="30">SUM(W73:W79)</f>
        <v>0</v>
      </c>
      <c r="X72" s="314">
        <f t="shared" ref="X72" si="31">SUM(X73:X79)</f>
        <v>0</v>
      </c>
      <c r="Y72"/>
      <c r="Z72" s="31"/>
      <c r="AA72" s="16"/>
      <c r="AB72" s="16"/>
      <c r="AC72" s="16"/>
      <c r="AD72" s="16"/>
      <c r="AE72" s="16"/>
    </row>
    <row r="73" spans="1:31" x14ac:dyDescent="0.2">
      <c r="A73" s="19"/>
      <c r="B73" s="19"/>
      <c r="C73" s="297" t="str">
        <f>C63</f>
        <v>(detalhar por fonte e item financiado)</v>
      </c>
      <c r="D73" s="284"/>
      <c r="E73" s="284"/>
      <c r="F73" s="284"/>
      <c r="G73" s="284"/>
      <c r="H73" s="284"/>
      <c r="I73" s="284"/>
      <c r="J73" s="284"/>
      <c r="K73" s="284"/>
      <c r="L73" s="284"/>
      <c r="M73" s="284"/>
      <c r="N73" s="284"/>
      <c r="O73" s="284"/>
      <c r="P73" s="284"/>
      <c r="Q73" s="284"/>
      <c r="R73" s="284"/>
      <c r="S73" s="284"/>
      <c r="T73" s="284"/>
      <c r="U73" s="284"/>
      <c r="V73" s="284"/>
      <c r="W73" s="284"/>
      <c r="X73" s="138">
        <f t="shared" ref="X73:X79" si="32">SUM(D73:W73)</f>
        <v>0</v>
      </c>
      <c r="Y73"/>
      <c r="Z73" s="38"/>
      <c r="AA73" s="16"/>
      <c r="AB73" s="16"/>
      <c r="AC73" s="16"/>
      <c r="AD73" s="16"/>
      <c r="AE73" s="16"/>
    </row>
    <row r="74" spans="1:31" x14ac:dyDescent="0.2">
      <c r="A74" s="19"/>
      <c r="B74" s="19"/>
      <c r="C74" s="297" t="str">
        <f t="shared" ref="C74:C79" si="33">C64</f>
        <v>(detalhar por fonte e item financiado)</v>
      </c>
      <c r="D74" s="298"/>
      <c r="E74" s="285"/>
      <c r="F74" s="284"/>
      <c r="G74" s="285"/>
      <c r="H74" s="284"/>
      <c r="I74" s="285"/>
      <c r="J74" s="284"/>
      <c r="K74" s="285"/>
      <c r="L74" s="284"/>
      <c r="M74" s="285"/>
      <c r="N74" s="284"/>
      <c r="O74" s="285"/>
      <c r="P74" s="284"/>
      <c r="Q74" s="285"/>
      <c r="R74" s="284"/>
      <c r="S74" s="285"/>
      <c r="T74" s="284"/>
      <c r="U74" s="285"/>
      <c r="V74" s="284"/>
      <c r="W74" s="284"/>
      <c r="X74" s="138">
        <f t="shared" si="32"/>
        <v>0</v>
      </c>
      <c r="Y74"/>
      <c r="Z74" s="38"/>
      <c r="AA74" s="16"/>
      <c r="AB74" s="16"/>
      <c r="AC74" s="16"/>
      <c r="AD74" s="16"/>
      <c r="AE74" s="16"/>
    </row>
    <row r="75" spans="1:31" x14ac:dyDescent="0.2">
      <c r="A75" s="19"/>
      <c r="B75" s="19"/>
      <c r="C75" s="297" t="str">
        <f t="shared" si="33"/>
        <v>(detalhar por fonte e item financiado)</v>
      </c>
      <c r="D75" s="298"/>
      <c r="E75" s="285"/>
      <c r="F75" s="284"/>
      <c r="G75" s="285"/>
      <c r="H75" s="284"/>
      <c r="I75" s="285"/>
      <c r="J75" s="284"/>
      <c r="K75" s="285"/>
      <c r="L75" s="284"/>
      <c r="M75" s="285"/>
      <c r="N75" s="284"/>
      <c r="O75" s="285"/>
      <c r="P75" s="284"/>
      <c r="Q75" s="285"/>
      <c r="R75" s="284"/>
      <c r="S75" s="285"/>
      <c r="T75" s="284"/>
      <c r="U75" s="285"/>
      <c r="V75" s="284"/>
      <c r="W75" s="284"/>
      <c r="X75" s="138">
        <f t="shared" si="32"/>
        <v>0</v>
      </c>
      <c r="Y75"/>
      <c r="Z75" s="38"/>
      <c r="AA75" s="16"/>
      <c r="AB75" s="16"/>
      <c r="AC75" s="16"/>
      <c r="AD75" s="16"/>
      <c r="AE75" s="16"/>
    </row>
    <row r="76" spans="1:31" x14ac:dyDescent="0.2">
      <c r="A76" s="19"/>
      <c r="B76" s="19"/>
      <c r="C76" s="297" t="str">
        <f t="shared" si="33"/>
        <v>(detalhar por fonte e item financiado)</v>
      </c>
      <c r="D76" s="298"/>
      <c r="E76" s="285"/>
      <c r="F76" s="284"/>
      <c r="G76" s="285"/>
      <c r="H76" s="284"/>
      <c r="I76" s="285"/>
      <c r="J76" s="284"/>
      <c r="K76" s="285"/>
      <c r="L76" s="284"/>
      <c r="M76" s="285"/>
      <c r="N76" s="284"/>
      <c r="O76" s="285"/>
      <c r="P76" s="284"/>
      <c r="Q76" s="285"/>
      <c r="R76" s="284"/>
      <c r="S76" s="285"/>
      <c r="T76" s="284"/>
      <c r="U76" s="285"/>
      <c r="V76" s="284"/>
      <c r="W76" s="284"/>
      <c r="X76" s="138">
        <f t="shared" si="32"/>
        <v>0</v>
      </c>
      <c r="Y76"/>
      <c r="Z76" s="38"/>
      <c r="AA76" s="16"/>
      <c r="AB76" s="16"/>
      <c r="AC76" s="16"/>
      <c r="AD76" s="16"/>
      <c r="AE76" s="16"/>
    </row>
    <row r="77" spans="1:31" x14ac:dyDescent="0.2">
      <c r="A77" s="19"/>
      <c r="B77" s="19"/>
      <c r="C77" s="297" t="str">
        <f t="shared" si="33"/>
        <v>(detalhar por fonte e item financiado)</v>
      </c>
      <c r="D77" s="298"/>
      <c r="E77" s="285"/>
      <c r="F77" s="284"/>
      <c r="G77" s="285"/>
      <c r="H77" s="284"/>
      <c r="I77" s="285"/>
      <c r="J77" s="284"/>
      <c r="K77" s="285"/>
      <c r="L77" s="284"/>
      <c r="M77" s="285"/>
      <c r="N77" s="284"/>
      <c r="O77" s="285"/>
      <c r="P77" s="284"/>
      <c r="Q77" s="285"/>
      <c r="R77" s="284"/>
      <c r="S77" s="285"/>
      <c r="T77" s="284"/>
      <c r="U77" s="285"/>
      <c r="V77" s="284"/>
      <c r="W77" s="284"/>
      <c r="X77" s="138">
        <f t="shared" si="32"/>
        <v>0</v>
      </c>
      <c r="Y77"/>
      <c r="Z77" s="38"/>
      <c r="AA77" s="16"/>
      <c r="AB77" s="16"/>
      <c r="AC77" s="16"/>
      <c r="AD77" s="16"/>
      <c r="AE77" s="16"/>
    </row>
    <row r="78" spans="1:31" x14ac:dyDescent="0.2">
      <c r="A78" s="19"/>
      <c r="B78" s="19"/>
      <c r="C78" s="297" t="str">
        <f t="shared" si="33"/>
        <v>(detalhar por fonte e item financiado)</v>
      </c>
      <c r="D78" s="298"/>
      <c r="E78" s="285"/>
      <c r="F78" s="284"/>
      <c r="G78" s="285"/>
      <c r="H78" s="284"/>
      <c r="I78" s="285"/>
      <c r="J78" s="284"/>
      <c r="K78" s="285"/>
      <c r="L78" s="284"/>
      <c r="M78" s="285"/>
      <c r="N78" s="284"/>
      <c r="O78" s="285"/>
      <c r="P78" s="284"/>
      <c r="Q78" s="285"/>
      <c r="R78" s="284"/>
      <c r="S78" s="285"/>
      <c r="T78" s="284"/>
      <c r="U78" s="285"/>
      <c r="V78" s="284"/>
      <c r="W78" s="284"/>
      <c r="X78" s="138">
        <f t="shared" si="32"/>
        <v>0</v>
      </c>
      <c r="Y78"/>
      <c r="Z78" s="38"/>
      <c r="AA78" s="16"/>
      <c r="AB78" s="16"/>
      <c r="AC78" s="16"/>
      <c r="AD78" s="16"/>
      <c r="AE78" s="16"/>
    </row>
    <row r="79" spans="1:31" x14ac:dyDescent="0.2">
      <c r="A79" s="19"/>
      <c r="B79" s="19"/>
      <c r="C79" s="297" t="str">
        <f t="shared" si="33"/>
        <v>(detalhar por fonte e item financiado)</v>
      </c>
      <c r="D79" s="298"/>
      <c r="E79" s="285"/>
      <c r="F79" s="284"/>
      <c r="G79" s="285"/>
      <c r="H79" s="284"/>
      <c r="I79" s="285"/>
      <c r="J79" s="284"/>
      <c r="K79" s="285"/>
      <c r="L79" s="284"/>
      <c r="M79" s="285"/>
      <c r="N79" s="284"/>
      <c r="O79" s="285"/>
      <c r="P79" s="284"/>
      <c r="Q79" s="285"/>
      <c r="R79" s="284"/>
      <c r="S79" s="285"/>
      <c r="T79" s="284"/>
      <c r="U79" s="285"/>
      <c r="V79" s="284"/>
      <c r="W79" s="284"/>
      <c r="X79" s="138">
        <f t="shared" si="32"/>
        <v>0</v>
      </c>
      <c r="Y79"/>
      <c r="Z79" s="38"/>
      <c r="AA79" s="16"/>
      <c r="AB79" s="16"/>
      <c r="AC79" s="16"/>
      <c r="AD79" s="16"/>
      <c r="AE79" s="16"/>
    </row>
    <row r="80" spans="1:31" ht="6" customHeight="1" x14ac:dyDescent="0.2">
      <c r="A80" s="19"/>
      <c r="B80" s="19"/>
      <c r="C80" s="43"/>
      <c r="D80" s="24"/>
      <c r="E80" s="31"/>
      <c r="F80" s="24"/>
      <c r="G80" s="31"/>
      <c r="H80" s="24"/>
      <c r="I80" s="31"/>
      <c r="J80" s="24"/>
      <c r="K80" s="31"/>
      <c r="L80" s="24"/>
      <c r="M80" s="31"/>
      <c r="N80" s="24"/>
      <c r="O80" s="31"/>
      <c r="P80" s="24"/>
      <c r="Q80" s="31"/>
      <c r="R80" s="24"/>
      <c r="S80" s="31"/>
      <c r="T80" s="24"/>
      <c r="U80" s="31"/>
      <c r="V80" s="24"/>
      <c r="W80" s="24"/>
      <c r="X80" s="40"/>
      <c r="Y80"/>
      <c r="Z80" s="38"/>
      <c r="AA80" s="16"/>
      <c r="AB80" s="16"/>
      <c r="AC80" s="16"/>
      <c r="AD80" s="16"/>
      <c r="AE80" s="16"/>
    </row>
    <row r="81" spans="1:31" x14ac:dyDescent="0.2">
      <c r="A81" s="19"/>
      <c r="B81" s="239" t="s">
        <v>48</v>
      </c>
      <c r="C81" s="46"/>
      <c r="D81" s="139">
        <f>SUM(D82:D88)</f>
        <v>0</v>
      </c>
      <c r="E81" s="139">
        <f t="shared" ref="E81" si="34">SUM(E82:E88)</f>
        <v>0</v>
      </c>
      <c r="F81" s="139">
        <f t="shared" ref="F81" si="35">SUM(F82:F88)</f>
        <v>0</v>
      </c>
      <c r="G81" s="139">
        <f t="shared" ref="G81" si="36">SUM(G82:G88)</f>
        <v>0</v>
      </c>
      <c r="H81" s="139">
        <f t="shared" ref="H81" si="37">SUM(H82:H88)</f>
        <v>0</v>
      </c>
      <c r="I81" s="139">
        <f t="shared" ref="I81" si="38">SUM(I82:I88)</f>
        <v>0</v>
      </c>
      <c r="J81" s="139">
        <f t="shared" ref="J81" si="39">SUM(J82:J88)</f>
        <v>0</v>
      </c>
      <c r="K81" s="139">
        <f t="shared" ref="K81" si="40">SUM(K82:K88)</f>
        <v>0</v>
      </c>
      <c r="L81" s="139">
        <f t="shared" ref="L81" si="41">SUM(L82:L88)</f>
        <v>0</v>
      </c>
      <c r="M81" s="139">
        <f t="shared" ref="M81" si="42">SUM(M82:M88)</f>
        <v>0</v>
      </c>
      <c r="N81" s="139">
        <f t="shared" ref="N81" si="43">SUM(N82:N88)</f>
        <v>0</v>
      </c>
      <c r="O81" s="139">
        <f t="shared" ref="O81" si="44">SUM(O82:O88)</f>
        <v>0</v>
      </c>
      <c r="P81" s="139">
        <f t="shared" ref="P81" si="45">SUM(P82:P88)</f>
        <v>0</v>
      </c>
      <c r="Q81" s="139">
        <f t="shared" ref="Q81" si="46">SUM(Q82:Q88)</f>
        <v>0</v>
      </c>
      <c r="R81" s="139">
        <f t="shared" ref="R81" si="47">SUM(R82:R88)</f>
        <v>0</v>
      </c>
      <c r="S81" s="139">
        <f t="shared" ref="S81" si="48">SUM(S82:S88)</f>
        <v>0</v>
      </c>
      <c r="T81" s="139">
        <f t="shared" ref="T81" si="49">SUM(T82:T88)</f>
        <v>0</v>
      </c>
      <c r="U81" s="139">
        <f t="shared" ref="U81" si="50">SUM(U82:U88)</f>
        <v>0</v>
      </c>
      <c r="V81" s="139">
        <f t="shared" ref="V81" si="51">SUM(V82:V88)</f>
        <v>0</v>
      </c>
      <c r="W81" s="139">
        <f t="shared" ref="W81" si="52">SUM(W82:W88)</f>
        <v>0</v>
      </c>
      <c r="X81" s="314">
        <f t="shared" ref="X81" si="53">SUM(X82:X88)</f>
        <v>0</v>
      </c>
      <c r="Y81"/>
      <c r="Z81" s="38"/>
      <c r="AA81" s="16"/>
      <c r="AB81" s="16"/>
      <c r="AC81" s="16"/>
      <c r="AD81" s="16"/>
      <c r="AE81" s="16"/>
    </row>
    <row r="82" spans="1:31" x14ac:dyDescent="0.2">
      <c r="A82" s="19"/>
      <c r="B82" s="19"/>
      <c r="C82" s="297" t="str">
        <f>C63</f>
        <v>(detalhar por fonte e item financiado)</v>
      </c>
      <c r="D82" s="284"/>
      <c r="E82" s="284"/>
      <c r="F82" s="284"/>
      <c r="G82" s="284"/>
      <c r="H82" s="284"/>
      <c r="I82" s="284"/>
      <c r="J82" s="284"/>
      <c r="K82" s="284"/>
      <c r="L82" s="284"/>
      <c r="M82" s="284"/>
      <c r="N82" s="284"/>
      <c r="O82" s="284"/>
      <c r="P82" s="284"/>
      <c r="Q82" s="284"/>
      <c r="R82" s="284"/>
      <c r="S82" s="284"/>
      <c r="T82" s="284"/>
      <c r="U82" s="284"/>
      <c r="V82" s="284"/>
      <c r="W82" s="284"/>
      <c r="X82" s="138">
        <f t="shared" ref="X82:X88" si="54">SUM(D82:W82)</f>
        <v>0</v>
      </c>
      <c r="Y82"/>
      <c r="Z82" s="38"/>
      <c r="AA82" s="16"/>
      <c r="AB82" s="16"/>
      <c r="AC82" s="16"/>
      <c r="AD82" s="16"/>
      <c r="AE82" s="16"/>
    </row>
    <row r="83" spans="1:31" x14ac:dyDescent="0.2">
      <c r="A83" s="19"/>
      <c r="B83" s="19"/>
      <c r="C83" s="297" t="str">
        <f t="shared" ref="C83:C88" si="55">C64</f>
        <v>(detalhar por fonte e item financiado)</v>
      </c>
      <c r="D83" s="298"/>
      <c r="E83" s="285"/>
      <c r="F83" s="284"/>
      <c r="G83" s="285"/>
      <c r="H83" s="284"/>
      <c r="I83" s="285"/>
      <c r="J83" s="284"/>
      <c r="K83" s="285"/>
      <c r="L83" s="284"/>
      <c r="M83" s="285"/>
      <c r="N83" s="284"/>
      <c r="O83" s="285"/>
      <c r="P83" s="284"/>
      <c r="Q83" s="285"/>
      <c r="R83" s="284"/>
      <c r="S83" s="285"/>
      <c r="T83" s="284"/>
      <c r="U83" s="285"/>
      <c r="V83" s="284"/>
      <c r="W83" s="284"/>
      <c r="X83" s="138">
        <f t="shared" si="54"/>
        <v>0</v>
      </c>
      <c r="Y83"/>
      <c r="Z83" s="38"/>
      <c r="AA83" s="16"/>
      <c r="AB83" s="16"/>
      <c r="AC83" s="16"/>
      <c r="AD83" s="16"/>
      <c r="AE83" s="16"/>
    </row>
    <row r="84" spans="1:31" x14ac:dyDescent="0.2">
      <c r="A84" s="19"/>
      <c r="B84" s="19"/>
      <c r="C84" s="297" t="str">
        <f t="shared" si="55"/>
        <v>(detalhar por fonte e item financiado)</v>
      </c>
      <c r="D84" s="298"/>
      <c r="E84" s="285"/>
      <c r="F84" s="284"/>
      <c r="G84" s="285"/>
      <c r="H84" s="284"/>
      <c r="I84" s="285"/>
      <c r="J84" s="284"/>
      <c r="K84" s="285"/>
      <c r="L84" s="284"/>
      <c r="M84" s="285"/>
      <c r="N84" s="284"/>
      <c r="O84" s="285"/>
      <c r="P84" s="284"/>
      <c r="Q84" s="285"/>
      <c r="R84" s="284"/>
      <c r="S84" s="285"/>
      <c r="T84" s="284"/>
      <c r="U84" s="285"/>
      <c r="V84" s="284"/>
      <c r="W84" s="284"/>
      <c r="X84" s="138">
        <f t="shared" si="54"/>
        <v>0</v>
      </c>
      <c r="Y84"/>
      <c r="Z84" s="38"/>
      <c r="AA84" s="16"/>
      <c r="AB84" s="16"/>
      <c r="AC84" s="16"/>
      <c r="AD84" s="16"/>
      <c r="AE84" s="16"/>
    </row>
    <row r="85" spans="1:31" x14ac:dyDescent="0.2">
      <c r="A85" s="19"/>
      <c r="B85" s="19"/>
      <c r="C85" s="297" t="str">
        <f t="shared" si="55"/>
        <v>(detalhar por fonte e item financiado)</v>
      </c>
      <c r="D85" s="298"/>
      <c r="E85" s="285"/>
      <c r="F85" s="284"/>
      <c r="G85" s="285"/>
      <c r="H85" s="284"/>
      <c r="I85" s="285"/>
      <c r="J85" s="284"/>
      <c r="K85" s="285"/>
      <c r="L85" s="284"/>
      <c r="M85" s="285"/>
      <c r="N85" s="284"/>
      <c r="O85" s="285"/>
      <c r="P85" s="284"/>
      <c r="Q85" s="285"/>
      <c r="R85" s="284"/>
      <c r="S85" s="285"/>
      <c r="T85" s="284"/>
      <c r="U85" s="285"/>
      <c r="V85" s="284"/>
      <c r="W85" s="284"/>
      <c r="X85" s="138">
        <f t="shared" si="54"/>
        <v>0</v>
      </c>
      <c r="Y85"/>
      <c r="Z85" s="38"/>
      <c r="AA85" s="16"/>
      <c r="AB85" s="16"/>
      <c r="AC85" s="16"/>
      <c r="AD85" s="16"/>
      <c r="AE85" s="16"/>
    </row>
    <row r="86" spans="1:31" x14ac:dyDescent="0.2">
      <c r="A86" s="19"/>
      <c r="B86" s="19"/>
      <c r="C86" s="297" t="str">
        <f t="shared" si="55"/>
        <v>(detalhar por fonte e item financiado)</v>
      </c>
      <c r="D86" s="298"/>
      <c r="E86" s="285"/>
      <c r="F86" s="284"/>
      <c r="G86" s="285"/>
      <c r="H86" s="284"/>
      <c r="I86" s="285"/>
      <c r="J86" s="284"/>
      <c r="K86" s="285"/>
      <c r="L86" s="284"/>
      <c r="M86" s="285"/>
      <c r="N86" s="284"/>
      <c r="O86" s="285"/>
      <c r="P86" s="284"/>
      <c r="Q86" s="285"/>
      <c r="R86" s="284"/>
      <c r="S86" s="285"/>
      <c r="T86" s="284"/>
      <c r="U86" s="285"/>
      <c r="V86" s="284"/>
      <c r="W86" s="284"/>
      <c r="X86" s="138">
        <f t="shared" si="54"/>
        <v>0</v>
      </c>
      <c r="Y86"/>
      <c r="Z86" s="38"/>
      <c r="AA86" s="16"/>
      <c r="AB86" s="16"/>
      <c r="AC86" s="16"/>
      <c r="AD86" s="16"/>
      <c r="AE86" s="16"/>
    </row>
    <row r="87" spans="1:31" x14ac:dyDescent="0.2">
      <c r="A87" s="19"/>
      <c r="B87" s="19"/>
      <c r="C87" s="297" t="str">
        <f t="shared" si="55"/>
        <v>(detalhar por fonte e item financiado)</v>
      </c>
      <c r="D87" s="298"/>
      <c r="E87" s="285"/>
      <c r="F87" s="284"/>
      <c r="G87" s="285"/>
      <c r="H87" s="284"/>
      <c r="I87" s="285"/>
      <c r="J87" s="284"/>
      <c r="K87" s="285"/>
      <c r="L87" s="284"/>
      <c r="M87" s="285"/>
      <c r="N87" s="284"/>
      <c r="O87" s="285"/>
      <c r="P87" s="284"/>
      <c r="Q87" s="285"/>
      <c r="R87" s="284"/>
      <c r="S87" s="285"/>
      <c r="T87" s="284"/>
      <c r="U87" s="285"/>
      <c r="V87" s="284"/>
      <c r="W87" s="284"/>
      <c r="X87" s="138">
        <f t="shared" si="54"/>
        <v>0</v>
      </c>
      <c r="Y87"/>
      <c r="Z87" s="38"/>
      <c r="AA87" s="16"/>
      <c r="AB87" s="16"/>
      <c r="AC87" s="16"/>
      <c r="AD87" s="16"/>
      <c r="AE87" s="16"/>
    </row>
    <row r="88" spans="1:31" x14ac:dyDescent="0.2">
      <c r="A88" s="19"/>
      <c r="B88" s="19"/>
      <c r="C88" s="297" t="str">
        <f t="shared" si="55"/>
        <v>(detalhar por fonte e item financiado)</v>
      </c>
      <c r="D88" s="298"/>
      <c r="E88" s="285"/>
      <c r="F88" s="284"/>
      <c r="G88" s="285"/>
      <c r="H88" s="284"/>
      <c r="I88" s="285"/>
      <c r="J88" s="284"/>
      <c r="K88" s="285"/>
      <c r="L88" s="284"/>
      <c r="M88" s="285"/>
      <c r="N88" s="284"/>
      <c r="O88" s="285"/>
      <c r="P88" s="284"/>
      <c r="Q88" s="285"/>
      <c r="R88" s="284"/>
      <c r="S88" s="285"/>
      <c r="T88" s="284"/>
      <c r="U88" s="285"/>
      <c r="V88" s="284"/>
      <c r="W88" s="284"/>
      <c r="X88" s="138">
        <f t="shared" si="54"/>
        <v>0</v>
      </c>
      <c r="Y88"/>
      <c r="Z88" s="38"/>
      <c r="AA88" s="16"/>
      <c r="AB88" s="16"/>
      <c r="AC88" s="16"/>
      <c r="AD88" s="16"/>
      <c r="AE88" s="16"/>
    </row>
    <row r="89" spans="1:31" ht="6" customHeight="1" x14ac:dyDescent="0.2">
      <c r="A89" s="19"/>
      <c r="B89" s="19"/>
      <c r="C89" s="46"/>
      <c r="D89" s="24"/>
      <c r="E89" s="31"/>
      <c r="F89" s="24"/>
      <c r="G89" s="31"/>
      <c r="H89" s="24"/>
      <c r="I89" s="31"/>
      <c r="J89" s="24"/>
      <c r="K89" s="31"/>
      <c r="L89" s="24"/>
      <c r="M89" s="31"/>
      <c r="N89" s="24"/>
      <c r="O89" s="31"/>
      <c r="P89" s="24"/>
      <c r="Q89" s="31"/>
      <c r="R89" s="24"/>
      <c r="S89" s="31"/>
      <c r="T89" s="24"/>
      <c r="U89" s="31"/>
      <c r="V89" s="24"/>
      <c r="W89" s="24"/>
      <c r="X89" s="40"/>
      <c r="Y89"/>
      <c r="Z89" s="38"/>
      <c r="AA89" s="16"/>
      <c r="AB89" s="16"/>
      <c r="AC89" s="16"/>
      <c r="AD89" s="16"/>
      <c r="AE89" s="16"/>
    </row>
    <row r="90" spans="1:31" x14ac:dyDescent="0.2">
      <c r="A90" s="19"/>
      <c r="B90" s="17" t="s">
        <v>124</v>
      </c>
      <c r="C90" s="43"/>
      <c r="D90" s="139">
        <f t="shared" ref="D90:X90" si="56">SUM(D91:D97)</f>
        <v>0</v>
      </c>
      <c r="E90" s="139">
        <f t="shared" si="56"/>
        <v>0</v>
      </c>
      <c r="F90" s="139">
        <f t="shared" si="56"/>
        <v>0</v>
      </c>
      <c r="G90" s="139">
        <f t="shared" si="56"/>
        <v>0</v>
      </c>
      <c r="H90" s="139">
        <f t="shared" si="56"/>
        <v>0</v>
      </c>
      <c r="I90" s="139">
        <f t="shared" si="56"/>
        <v>0</v>
      </c>
      <c r="J90" s="139">
        <f t="shared" si="56"/>
        <v>0</v>
      </c>
      <c r="K90" s="139">
        <f t="shared" si="56"/>
        <v>0</v>
      </c>
      <c r="L90" s="139">
        <f t="shared" si="56"/>
        <v>0</v>
      </c>
      <c r="M90" s="139">
        <f t="shared" si="56"/>
        <v>0</v>
      </c>
      <c r="N90" s="139">
        <f t="shared" si="56"/>
        <v>0</v>
      </c>
      <c r="O90" s="139">
        <f t="shared" si="56"/>
        <v>0</v>
      </c>
      <c r="P90" s="139">
        <f t="shared" si="56"/>
        <v>0</v>
      </c>
      <c r="Q90" s="139">
        <f t="shared" si="56"/>
        <v>0</v>
      </c>
      <c r="R90" s="139">
        <f t="shared" si="56"/>
        <v>0</v>
      </c>
      <c r="S90" s="139">
        <f t="shared" si="56"/>
        <v>0</v>
      </c>
      <c r="T90" s="139">
        <f t="shared" si="56"/>
        <v>0</v>
      </c>
      <c r="U90" s="139">
        <f t="shared" si="56"/>
        <v>0</v>
      </c>
      <c r="V90" s="139">
        <f t="shared" si="56"/>
        <v>0</v>
      </c>
      <c r="W90" s="139">
        <f t="shared" si="56"/>
        <v>0</v>
      </c>
      <c r="X90" s="314">
        <f t="shared" si="56"/>
        <v>0</v>
      </c>
      <c r="Y90"/>
      <c r="Z90" s="38"/>
      <c r="AA90" s="16"/>
      <c r="AB90" s="16"/>
      <c r="AC90" s="16"/>
      <c r="AD90" s="16"/>
      <c r="AE90" s="16"/>
    </row>
    <row r="91" spans="1:31" x14ac:dyDescent="0.2">
      <c r="A91" s="19"/>
      <c r="B91" s="19"/>
      <c r="C91" s="297" t="s">
        <v>39</v>
      </c>
      <c r="D91" s="284"/>
      <c r="E91" s="284"/>
      <c r="F91" s="284"/>
      <c r="G91" s="284"/>
      <c r="H91" s="284"/>
      <c r="I91" s="284"/>
      <c r="J91" s="284"/>
      <c r="K91" s="284"/>
      <c r="L91" s="284"/>
      <c r="M91" s="284"/>
      <c r="N91" s="284"/>
      <c r="O91" s="284"/>
      <c r="P91" s="284"/>
      <c r="Q91" s="284"/>
      <c r="R91" s="284"/>
      <c r="S91" s="284"/>
      <c r="T91" s="284"/>
      <c r="U91" s="284"/>
      <c r="V91" s="284"/>
      <c r="W91" s="284"/>
      <c r="X91" s="138">
        <f t="shared" ref="X91:X97" si="57">SUM(D91:W91)</f>
        <v>0</v>
      </c>
      <c r="Y91"/>
      <c r="Z91" s="38"/>
      <c r="AA91" s="16"/>
      <c r="AB91" s="16"/>
      <c r="AC91" s="16"/>
      <c r="AD91" s="16"/>
      <c r="AE91" s="16"/>
    </row>
    <row r="92" spans="1:31" x14ac:dyDescent="0.2">
      <c r="A92" s="19"/>
      <c r="B92" s="19"/>
      <c r="C92" s="297" t="s">
        <v>39</v>
      </c>
      <c r="D92" s="284"/>
      <c r="E92" s="284"/>
      <c r="F92" s="284"/>
      <c r="G92" s="284"/>
      <c r="H92" s="284"/>
      <c r="I92" s="284"/>
      <c r="J92" s="284"/>
      <c r="K92" s="284"/>
      <c r="L92" s="284"/>
      <c r="M92" s="284"/>
      <c r="N92" s="284"/>
      <c r="O92" s="284"/>
      <c r="P92" s="284"/>
      <c r="Q92" s="284"/>
      <c r="R92" s="284"/>
      <c r="S92" s="284"/>
      <c r="T92" s="284"/>
      <c r="U92" s="284"/>
      <c r="V92" s="284"/>
      <c r="W92" s="284"/>
      <c r="X92" s="138">
        <f t="shared" si="57"/>
        <v>0</v>
      </c>
      <c r="Y92"/>
      <c r="Z92" s="38"/>
      <c r="AA92" s="16"/>
      <c r="AB92" s="16"/>
      <c r="AC92" s="16"/>
      <c r="AD92" s="16"/>
      <c r="AE92" s="16"/>
    </row>
    <row r="93" spans="1:31" x14ac:dyDescent="0.2">
      <c r="A93" s="19"/>
      <c r="B93" s="140"/>
      <c r="C93" s="297" t="s">
        <v>39</v>
      </c>
      <c r="D93" s="284"/>
      <c r="E93" s="284"/>
      <c r="F93" s="284"/>
      <c r="G93" s="284"/>
      <c r="H93" s="284"/>
      <c r="I93" s="284"/>
      <c r="J93" s="284"/>
      <c r="K93" s="284"/>
      <c r="L93" s="284"/>
      <c r="M93" s="284"/>
      <c r="N93" s="284"/>
      <c r="O93" s="284"/>
      <c r="P93" s="284"/>
      <c r="Q93" s="284"/>
      <c r="R93" s="284"/>
      <c r="S93" s="284"/>
      <c r="T93" s="284"/>
      <c r="U93" s="284"/>
      <c r="V93" s="284"/>
      <c r="W93" s="284"/>
      <c r="X93" s="138">
        <f t="shared" si="57"/>
        <v>0</v>
      </c>
      <c r="Y93"/>
      <c r="Z93" s="38"/>
      <c r="AA93" s="16"/>
      <c r="AB93" s="16"/>
      <c r="AC93" s="16"/>
      <c r="AD93" s="16"/>
      <c r="AE93" s="16"/>
    </row>
    <row r="94" spans="1:31" x14ac:dyDescent="0.2">
      <c r="A94" s="19"/>
      <c r="B94" s="19"/>
      <c r="C94" s="297" t="s">
        <v>39</v>
      </c>
      <c r="D94" s="284"/>
      <c r="E94" s="285"/>
      <c r="F94" s="284"/>
      <c r="G94" s="285"/>
      <c r="H94" s="284"/>
      <c r="I94" s="285"/>
      <c r="J94" s="284"/>
      <c r="K94" s="285"/>
      <c r="L94" s="284"/>
      <c r="M94" s="285"/>
      <c r="N94" s="284"/>
      <c r="O94" s="285"/>
      <c r="P94" s="284"/>
      <c r="Q94" s="285"/>
      <c r="R94" s="284"/>
      <c r="S94" s="285"/>
      <c r="T94" s="284"/>
      <c r="U94" s="285"/>
      <c r="V94" s="284"/>
      <c r="W94" s="284"/>
      <c r="X94" s="138">
        <f t="shared" si="57"/>
        <v>0</v>
      </c>
      <c r="Y94"/>
      <c r="Z94" s="38"/>
      <c r="AA94" s="16"/>
      <c r="AB94" s="16"/>
      <c r="AC94" s="16"/>
      <c r="AD94" s="16"/>
      <c r="AE94" s="16"/>
    </row>
    <row r="95" spans="1:31" ht="12.75" customHeight="1" x14ac:dyDescent="0.2">
      <c r="A95" s="19"/>
      <c r="B95" s="19"/>
      <c r="C95" s="297" t="s">
        <v>39</v>
      </c>
      <c r="D95" s="284"/>
      <c r="E95" s="285"/>
      <c r="F95" s="284"/>
      <c r="G95" s="285"/>
      <c r="H95" s="284"/>
      <c r="I95" s="285"/>
      <c r="J95" s="284"/>
      <c r="K95" s="285"/>
      <c r="L95" s="284"/>
      <c r="M95" s="285"/>
      <c r="N95" s="284"/>
      <c r="O95" s="285"/>
      <c r="P95" s="284"/>
      <c r="Q95" s="285"/>
      <c r="R95" s="284"/>
      <c r="S95" s="285"/>
      <c r="T95" s="284"/>
      <c r="U95" s="285"/>
      <c r="V95" s="284"/>
      <c r="W95" s="284"/>
      <c r="X95" s="138">
        <f t="shared" si="57"/>
        <v>0</v>
      </c>
      <c r="Y95"/>
      <c r="Z95" s="38"/>
      <c r="AA95" s="16"/>
      <c r="AB95" s="16"/>
      <c r="AC95" s="16"/>
      <c r="AD95" s="16"/>
      <c r="AE95" s="16"/>
    </row>
    <row r="96" spans="1:31" x14ac:dyDescent="0.2">
      <c r="A96" s="19"/>
      <c r="B96" s="19"/>
      <c r="C96" s="297" t="s">
        <v>39</v>
      </c>
      <c r="D96" s="284"/>
      <c r="E96" s="285"/>
      <c r="F96" s="284"/>
      <c r="G96" s="285"/>
      <c r="H96" s="284"/>
      <c r="I96" s="285"/>
      <c r="J96" s="284"/>
      <c r="K96" s="285"/>
      <c r="L96" s="284"/>
      <c r="M96" s="285"/>
      <c r="N96" s="284"/>
      <c r="O96" s="285"/>
      <c r="P96" s="284"/>
      <c r="Q96" s="285"/>
      <c r="R96" s="284"/>
      <c r="S96" s="285"/>
      <c r="T96" s="284"/>
      <c r="U96" s="285"/>
      <c r="V96" s="284"/>
      <c r="W96" s="284"/>
      <c r="X96" s="138">
        <f t="shared" si="57"/>
        <v>0</v>
      </c>
      <c r="Y96"/>
      <c r="Z96" s="38"/>
      <c r="AA96" s="16"/>
      <c r="AB96" s="16"/>
      <c r="AC96" s="16"/>
      <c r="AD96" s="16"/>
      <c r="AE96" s="16"/>
    </row>
    <row r="97" spans="1:31" x14ac:dyDescent="0.2">
      <c r="A97" s="19"/>
      <c r="B97" s="19"/>
      <c r="C97" s="297" t="s">
        <v>39</v>
      </c>
      <c r="D97" s="284"/>
      <c r="E97" s="285"/>
      <c r="F97" s="284"/>
      <c r="G97" s="285"/>
      <c r="H97" s="284"/>
      <c r="I97" s="285"/>
      <c r="J97" s="284"/>
      <c r="K97" s="285"/>
      <c r="L97" s="284"/>
      <c r="M97" s="285"/>
      <c r="N97" s="284"/>
      <c r="O97" s="285"/>
      <c r="P97" s="284"/>
      <c r="Q97" s="285"/>
      <c r="R97" s="284"/>
      <c r="S97" s="285"/>
      <c r="T97" s="284"/>
      <c r="U97" s="285"/>
      <c r="V97" s="284"/>
      <c r="W97" s="284"/>
      <c r="X97" s="138">
        <f t="shared" si="57"/>
        <v>0</v>
      </c>
      <c r="Y97"/>
      <c r="Z97" s="38"/>
      <c r="AA97" s="16"/>
      <c r="AB97" s="16"/>
      <c r="AC97" s="16"/>
      <c r="AD97" s="16"/>
      <c r="AE97" s="16"/>
    </row>
    <row r="98" spans="1:31" ht="6" customHeight="1" x14ac:dyDescent="0.2">
      <c r="A98" s="19"/>
      <c r="B98" s="19"/>
      <c r="C98" s="43"/>
      <c r="D98" s="24"/>
      <c r="E98" s="31"/>
      <c r="F98" s="24"/>
      <c r="G98" s="31"/>
      <c r="H98" s="24"/>
      <c r="I98" s="31"/>
      <c r="J98" s="24"/>
      <c r="K98" s="31"/>
      <c r="L98" s="24"/>
      <c r="M98" s="31"/>
      <c r="N98" s="24"/>
      <c r="O98" s="31"/>
      <c r="P98" s="24"/>
      <c r="Q98" s="31"/>
      <c r="R98" s="24"/>
      <c r="S98" s="31"/>
      <c r="T98" s="24"/>
      <c r="U98" s="31"/>
      <c r="V98" s="24"/>
      <c r="W98" s="24"/>
      <c r="X98" s="40"/>
      <c r="Y98"/>
      <c r="Z98" s="38"/>
      <c r="AA98" s="16"/>
      <c r="AB98" s="16"/>
      <c r="AC98" s="16"/>
      <c r="AD98" s="16"/>
      <c r="AE98" s="16"/>
    </row>
    <row r="99" spans="1:31" s="1" customFormat="1" ht="18" customHeight="1" x14ac:dyDescent="0.2">
      <c r="A99" s="134" t="s">
        <v>42</v>
      </c>
      <c r="B99" s="41"/>
      <c r="C99" s="47"/>
      <c r="D99" s="126">
        <f>D62+D72+D81+D90</f>
        <v>0</v>
      </c>
      <c r="E99" s="126">
        <f t="shared" ref="E99:X99" si="58">E62+E72+E81+E90</f>
        <v>0</v>
      </c>
      <c r="F99" s="126">
        <f t="shared" si="58"/>
        <v>0</v>
      </c>
      <c r="G99" s="126">
        <f t="shared" si="58"/>
        <v>0</v>
      </c>
      <c r="H99" s="126">
        <f t="shared" si="58"/>
        <v>0</v>
      </c>
      <c r="I99" s="126">
        <f t="shared" si="58"/>
        <v>0</v>
      </c>
      <c r="J99" s="126">
        <f t="shared" si="58"/>
        <v>0</v>
      </c>
      <c r="K99" s="126">
        <f t="shared" si="58"/>
        <v>0</v>
      </c>
      <c r="L99" s="126">
        <f t="shared" si="58"/>
        <v>0</v>
      </c>
      <c r="M99" s="126">
        <f t="shared" si="58"/>
        <v>0</v>
      </c>
      <c r="N99" s="126">
        <f t="shared" si="58"/>
        <v>0</v>
      </c>
      <c r="O99" s="126">
        <f t="shared" si="58"/>
        <v>0</v>
      </c>
      <c r="P99" s="126">
        <f t="shared" si="58"/>
        <v>0</v>
      </c>
      <c r="Q99" s="126">
        <f t="shared" si="58"/>
        <v>0</v>
      </c>
      <c r="R99" s="126">
        <f t="shared" si="58"/>
        <v>0</v>
      </c>
      <c r="S99" s="126">
        <f t="shared" si="58"/>
        <v>0</v>
      </c>
      <c r="T99" s="126">
        <f t="shared" si="58"/>
        <v>0</v>
      </c>
      <c r="U99" s="126">
        <f t="shared" si="58"/>
        <v>0</v>
      </c>
      <c r="V99" s="126">
        <f t="shared" si="58"/>
        <v>0</v>
      </c>
      <c r="W99" s="126">
        <f t="shared" si="58"/>
        <v>0</v>
      </c>
      <c r="X99" s="425">
        <f t="shared" si="58"/>
        <v>0</v>
      </c>
      <c r="Y99"/>
      <c r="Z99" s="38"/>
      <c r="AA99" s="17"/>
      <c r="AB99" s="17"/>
      <c r="AC99" s="17"/>
      <c r="AD99" s="17"/>
      <c r="AE99" s="17"/>
    </row>
    <row r="100" spans="1:31" x14ac:dyDescent="0.2">
      <c r="A100" s="19"/>
      <c r="B100" s="19"/>
      <c r="C100" s="43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16"/>
      <c r="Z100" s="38"/>
      <c r="AA100" s="16"/>
      <c r="AB100" s="16"/>
      <c r="AC100" s="16"/>
      <c r="AD100" s="16"/>
      <c r="AE100" s="16"/>
    </row>
    <row r="101" spans="1:31" x14ac:dyDescent="0.2">
      <c r="A101" s="1" t="s">
        <v>78</v>
      </c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4"/>
      <c r="Y101" s="17"/>
      <c r="Z101" s="38"/>
      <c r="AA101" s="16"/>
      <c r="AB101" s="16"/>
      <c r="AC101" s="16"/>
      <c r="AD101" s="16"/>
      <c r="AE101" s="16"/>
    </row>
    <row r="102" spans="1:31" x14ac:dyDescent="0.2">
      <c r="A102" s="1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16"/>
      <c r="Z102" s="38"/>
      <c r="AA102" s="16"/>
      <c r="AB102" s="16"/>
      <c r="AC102" s="16"/>
      <c r="AD102" s="16"/>
      <c r="AE102" s="16"/>
    </row>
    <row r="103" spans="1:31" s="1" customFormat="1" ht="79.5" customHeight="1" x14ac:dyDescent="0.2">
      <c r="A103" s="287"/>
      <c r="B103" s="290" t="s">
        <v>70</v>
      </c>
      <c r="C103" s="36"/>
      <c r="D103" s="291"/>
      <c r="E103" s="291"/>
      <c r="F103" s="291"/>
      <c r="G103" s="291"/>
      <c r="H103" s="291"/>
      <c r="I103" s="291"/>
      <c r="J103" s="291"/>
      <c r="K103" s="291"/>
      <c r="L103" s="291"/>
      <c r="M103" s="291"/>
      <c r="N103" s="291"/>
      <c r="O103" s="291"/>
      <c r="P103" s="291"/>
      <c r="Q103" s="291"/>
      <c r="R103" s="291"/>
      <c r="S103" s="291"/>
      <c r="T103" s="291"/>
      <c r="U103" s="291"/>
      <c r="V103" s="291"/>
      <c r="W103" s="291"/>
      <c r="X103" s="44"/>
      <c r="Y103" s="16"/>
      <c r="Z103" s="38"/>
      <c r="AA103" s="17"/>
      <c r="AB103" s="17"/>
      <c r="AC103" s="17"/>
      <c r="AD103" s="17"/>
      <c r="AE103" s="17"/>
    </row>
    <row r="104" spans="1:31" ht="15.75" customHeight="1" x14ac:dyDescent="0.2">
      <c r="A104" s="51"/>
      <c r="B104" s="288" t="s">
        <v>71</v>
      </c>
      <c r="C104" s="54"/>
      <c r="D104" s="292"/>
      <c r="E104" s="292"/>
      <c r="F104" s="292"/>
      <c r="G104" s="292"/>
      <c r="H104" s="292"/>
      <c r="I104" s="292"/>
      <c r="J104" s="292"/>
      <c r="K104" s="292"/>
      <c r="L104" s="292"/>
      <c r="M104" s="292"/>
      <c r="N104" s="292"/>
      <c r="O104" s="292"/>
      <c r="P104" s="292"/>
      <c r="Q104" s="292"/>
      <c r="R104" s="292"/>
      <c r="S104" s="292"/>
      <c r="T104" s="292"/>
      <c r="U104" s="292"/>
      <c r="V104" s="292"/>
      <c r="W104" s="292"/>
      <c r="X104" s="44"/>
      <c r="Y104" s="16"/>
      <c r="Z104" s="38"/>
      <c r="AA104" s="16"/>
      <c r="AB104" s="16"/>
      <c r="AC104" s="16"/>
      <c r="AD104" s="16"/>
      <c r="AE104" s="16"/>
    </row>
    <row r="105" spans="1:31" ht="15.75" customHeight="1" x14ac:dyDescent="0.2">
      <c r="A105" s="51"/>
      <c r="B105" s="288" t="s">
        <v>165</v>
      </c>
      <c r="C105" s="54"/>
      <c r="D105" s="292"/>
      <c r="E105" s="292"/>
      <c r="F105" s="292"/>
      <c r="G105" s="292"/>
      <c r="H105" s="292"/>
      <c r="I105" s="292"/>
      <c r="J105" s="292"/>
      <c r="K105" s="292"/>
      <c r="L105" s="292"/>
      <c r="M105" s="292"/>
      <c r="N105" s="292"/>
      <c r="O105" s="292"/>
      <c r="P105" s="292"/>
      <c r="Q105" s="292"/>
      <c r="R105" s="292"/>
      <c r="S105" s="292"/>
      <c r="T105" s="292"/>
      <c r="U105" s="292"/>
      <c r="V105" s="292"/>
      <c r="W105" s="292"/>
      <c r="X105" s="44"/>
      <c r="Y105" s="16"/>
      <c r="Z105" s="38"/>
      <c r="AA105" s="16"/>
      <c r="AB105" s="16"/>
      <c r="AC105" s="16"/>
      <c r="AD105" s="16"/>
      <c r="AE105" s="16"/>
    </row>
    <row r="106" spans="1:31" ht="15.75" customHeight="1" x14ac:dyDescent="0.2">
      <c r="A106" s="51"/>
      <c r="B106" s="288" t="s">
        <v>72</v>
      </c>
      <c r="C106" s="54"/>
      <c r="D106" s="293"/>
      <c r="E106" s="293"/>
      <c r="F106" s="293"/>
      <c r="G106" s="293"/>
      <c r="H106" s="293"/>
      <c r="I106" s="293"/>
      <c r="J106" s="293"/>
      <c r="K106" s="293"/>
      <c r="L106" s="293"/>
      <c r="M106" s="293"/>
      <c r="N106" s="293"/>
      <c r="O106" s="293"/>
      <c r="P106" s="293"/>
      <c r="Q106" s="293"/>
      <c r="R106" s="293"/>
      <c r="S106" s="293"/>
      <c r="T106" s="293"/>
      <c r="U106" s="293"/>
      <c r="V106" s="293"/>
      <c r="W106" s="293"/>
      <c r="X106" s="44"/>
      <c r="Y106" s="16"/>
      <c r="Z106" s="38"/>
      <c r="AA106" s="16"/>
      <c r="AB106" s="16"/>
      <c r="AC106" s="16"/>
      <c r="AD106" s="16"/>
      <c r="AE106" s="16"/>
    </row>
    <row r="107" spans="1:31" ht="15.75" customHeight="1" x14ac:dyDescent="0.2">
      <c r="A107" s="51"/>
      <c r="B107" s="288" t="s">
        <v>166</v>
      </c>
      <c r="C107" s="54"/>
      <c r="D107" s="293"/>
      <c r="E107" s="293"/>
      <c r="F107" s="293"/>
      <c r="G107" s="293"/>
      <c r="H107" s="293"/>
      <c r="I107" s="293"/>
      <c r="J107" s="293"/>
      <c r="K107" s="293"/>
      <c r="L107" s="293"/>
      <c r="M107" s="293"/>
      <c r="N107" s="293"/>
      <c r="O107" s="293"/>
      <c r="P107" s="293"/>
      <c r="Q107" s="293"/>
      <c r="R107" s="293"/>
      <c r="S107" s="293"/>
      <c r="T107" s="293"/>
      <c r="U107" s="293"/>
      <c r="V107" s="293"/>
      <c r="W107" s="293"/>
      <c r="X107" s="44"/>
      <c r="Y107" s="16"/>
      <c r="Z107" s="38"/>
      <c r="AA107" s="16"/>
      <c r="AB107" s="16"/>
      <c r="AC107" s="16"/>
      <c r="AD107" s="16"/>
      <c r="AE107" s="16"/>
    </row>
    <row r="108" spans="1:31" ht="15.75" customHeight="1" x14ac:dyDescent="0.2">
      <c r="A108" s="51"/>
      <c r="B108" s="288" t="s">
        <v>73</v>
      </c>
      <c r="C108" s="54"/>
      <c r="D108" s="294"/>
      <c r="E108" s="294"/>
      <c r="F108" s="294"/>
      <c r="G108" s="294"/>
      <c r="H108" s="294"/>
      <c r="I108" s="294"/>
      <c r="J108" s="294"/>
      <c r="K108" s="294"/>
      <c r="L108" s="294"/>
      <c r="M108" s="294"/>
      <c r="N108" s="294"/>
      <c r="O108" s="294"/>
      <c r="P108" s="294"/>
      <c r="Q108" s="294"/>
      <c r="R108" s="294"/>
      <c r="S108" s="294"/>
      <c r="T108" s="294"/>
      <c r="U108" s="294"/>
      <c r="V108" s="294"/>
      <c r="W108" s="294"/>
      <c r="X108" s="44"/>
      <c r="Y108" s="16"/>
      <c r="Z108" s="38"/>
      <c r="AA108" s="16"/>
      <c r="AB108" s="16"/>
      <c r="AC108" s="16"/>
      <c r="AD108" s="16"/>
      <c r="AE108" s="16"/>
    </row>
    <row r="109" spans="1:31" ht="15.75" customHeight="1" x14ac:dyDescent="0.2">
      <c r="A109" s="51"/>
      <c r="B109" s="288" t="s">
        <v>74</v>
      </c>
      <c r="C109" s="54"/>
      <c r="D109" s="295"/>
      <c r="E109" s="295"/>
      <c r="F109" s="295"/>
      <c r="G109" s="295"/>
      <c r="H109" s="295"/>
      <c r="I109" s="295"/>
      <c r="J109" s="295"/>
      <c r="K109" s="295"/>
      <c r="L109" s="295"/>
      <c r="M109" s="295"/>
      <c r="N109" s="295"/>
      <c r="O109" s="295"/>
      <c r="P109" s="295"/>
      <c r="Q109" s="295"/>
      <c r="R109" s="295"/>
      <c r="S109" s="295"/>
      <c r="T109" s="295"/>
      <c r="U109" s="295"/>
      <c r="V109" s="295"/>
      <c r="W109" s="295"/>
      <c r="X109" s="44"/>
      <c r="Y109" s="16"/>
      <c r="Z109" s="38"/>
      <c r="AA109" s="16"/>
      <c r="AB109" s="16"/>
      <c r="AC109" s="16"/>
      <c r="AD109" s="16"/>
      <c r="AE109" s="16"/>
    </row>
    <row r="110" spans="1:31" s="1" customFormat="1" ht="15.75" customHeight="1" x14ac:dyDescent="0.2">
      <c r="A110" s="51"/>
      <c r="B110" s="288" t="s">
        <v>75</v>
      </c>
      <c r="C110" s="54"/>
      <c r="D110" s="294"/>
      <c r="E110" s="294"/>
      <c r="F110" s="294"/>
      <c r="G110" s="294"/>
      <c r="H110" s="294"/>
      <c r="I110" s="294"/>
      <c r="J110" s="294"/>
      <c r="K110" s="294"/>
      <c r="L110" s="294"/>
      <c r="M110" s="294"/>
      <c r="N110" s="294"/>
      <c r="O110" s="294"/>
      <c r="P110" s="294"/>
      <c r="Q110" s="294"/>
      <c r="R110" s="294"/>
      <c r="S110" s="294"/>
      <c r="T110" s="294"/>
      <c r="U110" s="294"/>
      <c r="V110" s="294"/>
      <c r="W110" s="294"/>
      <c r="X110" s="44"/>
      <c r="Y110" s="16"/>
      <c r="Z110" s="38"/>
      <c r="AA110" s="17"/>
      <c r="AB110" s="17"/>
      <c r="AC110" s="17"/>
      <c r="AD110" s="17"/>
      <c r="AE110" s="17"/>
    </row>
    <row r="111" spans="1:31" ht="15.75" customHeight="1" x14ac:dyDescent="0.2">
      <c r="A111" s="51"/>
      <c r="B111" s="288" t="s">
        <v>76</v>
      </c>
      <c r="C111" s="54"/>
      <c r="D111" s="294"/>
      <c r="E111" s="294"/>
      <c r="F111" s="294"/>
      <c r="G111" s="294"/>
      <c r="H111" s="294"/>
      <c r="I111" s="294"/>
      <c r="J111" s="294"/>
      <c r="K111" s="294"/>
      <c r="L111" s="294"/>
      <c r="M111" s="294"/>
      <c r="N111" s="294"/>
      <c r="O111" s="294"/>
      <c r="P111" s="294"/>
      <c r="Q111" s="294"/>
      <c r="R111" s="294"/>
      <c r="S111" s="294"/>
      <c r="T111" s="294"/>
      <c r="U111" s="294"/>
      <c r="V111" s="294"/>
      <c r="W111" s="294"/>
      <c r="X111" s="44"/>
      <c r="Y111" s="16"/>
      <c r="Z111" s="38"/>
      <c r="AA111" s="16"/>
      <c r="AB111" s="16"/>
      <c r="AC111" s="16"/>
      <c r="AD111" s="16"/>
      <c r="AE111" s="16"/>
    </row>
    <row r="112" spans="1:31" ht="15.75" customHeight="1" x14ac:dyDescent="0.2">
      <c r="A112" s="51"/>
      <c r="B112" s="288" t="s">
        <v>262</v>
      </c>
      <c r="C112" s="54"/>
      <c r="D112" s="294"/>
      <c r="E112" s="294"/>
      <c r="F112" s="294"/>
      <c r="G112" s="294"/>
      <c r="H112" s="294"/>
      <c r="I112" s="294"/>
      <c r="J112" s="294"/>
      <c r="K112" s="294"/>
      <c r="L112" s="294"/>
      <c r="M112" s="294"/>
      <c r="N112" s="294"/>
      <c r="O112" s="294"/>
      <c r="P112" s="294"/>
      <c r="Q112" s="294"/>
      <c r="R112" s="294"/>
      <c r="S112" s="294"/>
      <c r="T112" s="294"/>
      <c r="U112" s="294"/>
      <c r="V112" s="294"/>
      <c r="W112" s="294"/>
      <c r="X112" s="44"/>
      <c r="Y112" s="16"/>
      <c r="Z112" s="38"/>
      <c r="AA112" s="16"/>
      <c r="AB112" s="16"/>
      <c r="AC112" s="16"/>
      <c r="AD112" s="16"/>
      <c r="AE112" s="16"/>
    </row>
    <row r="113" spans="1:31" ht="15.75" customHeight="1" x14ac:dyDescent="0.2">
      <c r="A113" s="51"/>
      <c r="B113" s="289" t="s">
        <v>77</v>
      </c>
      <c r="C113" s="55"/>
      <c r="D113" s="296"/>
      <c r="E113" s="296"/>
      <c r="F113" s="296"/>
      <c r="G113" s="296"/>
      <c r="H113" s="296"/>
      <c r="I113" s="296"/>
      <c r="J113" s="296"/>
      <c r="K113" s="296"/>
      <c r="L113" s="296"/>
      <c r="M113" s="296"/>
      <c r="N113" s="296"/>
      <c r="O113" s="296"/>
      <c r="P113" s="296"/>
      <c r="Q113" s="296"/>
      <c r="R113" s="296"/>
      <c r="S113" s="296"/>
      <c r="T113" s="296"/>
      <c r="U113" s="296"/>
      <c r="V113" s="296"/>
      <c r="W113" s="296"/>
      <c r="X113" s="44"/>
      <c r="Y113" s="16"/>
      <c r="Z113" s="31"/>
      <c r="AA113" s="16"/>
      <c r="AB113" s="16"/>
      <c r="AC113" s="16"/>
      <c r="AD113" s="16"/>
      <c r="AE113" s="16"/>
    </row>
    <row r="114" spans="1:31" x14ac:dyDescent="0.2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/>
    </row>
    <row r="115" spans="1:31" ht="6" customHeight="1" x14ac:dyDescent="0.2">
      <c r="A115" s="1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</row>
    <row r="116" spans="1:31" ht="12.75" customHeight="1" x14ac:dyDescent="0.2">
      <c r="A116" s="1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31" ht="12.75" customHeight="1" x14ac:dyDescent="0.2">
      <c r="A117" s="1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31" ht="12.75" customHeight="1" x14ac:dyDescent="0.2">
      <c r="A118" s="1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31" x14ac:dyDescent="0.2">
      <c r="A119" s="1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31" x14ac:dyDescent="0.2">
      <c r="A120" s="1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31" x14ac:dyDescent="0.2">
      <c r="A121" s="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31" x14ac:dyDescent="0.2">
      <c r="A122" s="1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31" x14ac:dyDescent="0.2">
      <c r="A123" s="19"/>
      <c r="B123" s="19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31" x14ac:dyDescent="0.2">
      <c r="A124" s="19"/>
      <c r="B124" s="19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31" x14ac:dyDescent="0.2">
      <c r="A125" s="19"/>
      <c r="B125" s="19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31" x14ac:dyDescent="0.2">
      <c r="A126" s="19"/>
      <c r="B126" s="19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31" x14ac:dyDescent="0.2">
      <c r="A127" s="19"/>
      <c r="B127" s="19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31" x14ac:dyDescent="0.2">
      <c r="A128" s="19"/>
      <c r="B128" s="19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x14ac:dyDescent="0.2">
      <c r="A129" s="19"/>
      <c r="B129" s="1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x14ac:dyDescent="0.2">
      <c r="A130" s="19"/>
      <c r="B130" s="19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31" spans="1:26" x14ac:dyDescent="0.2">
      <c r="A131" s="19"/>
      <c r="B131" s="19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</row>
    <row r="132" spans="1:26" x14ac:dyDescent="0.2">
      <c r="A132" s="19"/>
      <c r="B132" s="19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</row>
    <row r="133" spans="1:26" x14ac:dyDescent="0.2">
      <c r="A133" s="19"/>
      <c r="B133" s="19"/>
    </row>
    <row r="134" spans="1:26" x14ac:dyDescent="0.2">
      <c r="A134" s="19"/>
      <c r="B134" s="19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</row>
    <row r="135" spans="1:26" x14ac:dyDescent="0.2">
      <c r="A135" s="19"/>
      <c r="B135" s="19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</row>
    <row r="136" spans="1:26" x14ac:dyDescent="0.2">
      <c r="A136" s="19"/>
      <c r="B136" s="19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</row>
    <row r="137" spans="1:26" x14ac:dyDescent="0.2">
      <c r="A137" s="19"/>
      <c r="B137" s="19"/>
    </row>
    <row r="138" spans="1:26" x14ac:dyDescent="0.2">
      <c r="A138" s="19"/>
      <c r="B138" s="19"/>
    </row>
    <row r="139" spans="1:26" ht="13.5" thickBot="1" x14ac:dyDescent="0.25">
      <c r="A139" s="15"/>
    </row>
  </sheetData>
  <sheetProtection algorithmName="SHA-512" hashValue="rU5ob/Dq/HmIMANeWcbu01wQ/aZo/AG7EyDOx19V4FVlZvPs1iZCl55lf73ezHDxoRSTh0RB6PPzirDJogWAvw==" saltValue="qw3H1Jss/y8GRdwnqy0Ppw==" spinCount="100000" sheet="1" objects="1" scenarios="1" formatCells="0" formatColumns="0" formatRows="0"/>
  <phoneticPr fontId="0" type="noConversion"/>
  <dataValidations count="3">
    <dataValidation type="decimal" operator="greaterThanOrEqual" allowBlank="1" showInputMessage="1" showErrorMessage="1" errorTitle="Entrada de dados" error="Entada de dados números positivos" sqref="D11:W15">
      <formula1>0</formula1>
    </dataValidation>
    <dataValidation type="decimal" operator="greaterThanOrEqual" allowBlank="1" showInputMessage="1" showErrorMessage="1" errorTitle="Entrada de dados " error="Entrada de dados números positivos" sqref="D22:W26">
      <formula1>0</formula1>
    </dataValidation>
    <dataValidation type="decimal" operator="greaterThanOrEqual" allowBlank="1" showInputMessage="1" showErrorMessage="1" errorTitle="Entrada de dados" error="Entrada de dados números positivos" sqref="D29:W33 D50:W56 D73:W79 D82:W88 D91:W97 D63:W69 D36:W40">
      <formula1>0</formula1>
    </dataValidation>
  </dataValidations>
  <pageMargins left="0.59055118110236227" right="0.39370078740157483" top="1.1811023622047245" bottom="0.39370078740157483" header="0.39370078740157483" footer="0.39370078740157483"/>
  <pageSetup paperSize="5048" scale="65" pageOrder="overThenDown" orientation="landscape" r:id="rId1"/>
  <headerFooter alignWithMargins="0">
    <oddHeader>&amp;L&amp;G</oddHeader>
  </headerFooter>
  <rowBreaks count="2" manualBreakCount="2">
    <brk id="43" max="23" man="1"/>
    <brk id="100" max="23" man="1"/>
  </rowBreaks>
  <colBreaks count="1" manualBreakCount="1">
    <brk id="13" max="1048575" man="1"/>
  </col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"/>
  <sheetViews>
    <sheetView showGridLines="0" zoomScalePageLayoutView="85" workbookViewId="0"/>
  </sheetViews>
  <sheetFormatPr defaultRowHeight="12.75" x14ac:dyDescent="0.2"/>
  <cols>
    <col min="1" max="1" width="3" customWidth="1"/>
    <col min="2" max="2" width="3.5703125" customWidth="1"/>
    <col min="3" max="3" width="39.7109375" style="23" customWidth="1"/>
    <col min="4" max="23" width="13.28515625" style="23" customWidth="1"/>
    <col min="24" max="24" width="4.7109375" style="23" customWidth="1"/>
    <col min="25" max="26" width="8.85546875" style="23" customWidth="1"/>
    <col min="27" max="27" width="11.85546875" bestFit="1" customWidth="1"/>
  </cols>
  <sheetData>
    <row r="1" spans="1:31" x14ac:dyDescent="0.2">
      <c r="X1" s="31"/>
    </row>
    <row r="2" spans="1:31" x14ac:dyDescent="0.2">
      <c r="E2" s="304"/>
      <c r="H2" s="30"/>
      <c r="I2" s="30"/>
      <c r="X2" s="31"/>
    </row>
    <row r="3" spans="1:31" x14ac:dyDescent="0.2">
      <c r="A3" s="1" t="s">
        <v>229</v>
      </c>
      <c r="D3" s="309"/>
      <c r="H3" s="30"/>
      <c r="I3" s="30"/>
      <c r="X3" s="31"/>
    </row>
    <row r="4" spans="1:31" x14ac:dyDescent="0.2">
      <c r="A4" s="1"/>
      <c r="X4" s="31"/>
    </row>
    <row r="5" spans="1:31" x14ac:dyDescent="0.2">
      <c r="A5" s="1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31"/>
    </row>
    <row r="6" spans="1:31" x14ac:dyDescent="0.2">
      <c r="A6" s="1" t="s">
        <v>38</v>
      </c>
      <c r="C6"/>
      <c r="D6"/>
      <c r="E6"/>
      <c r="F6"/>
      <c r="G6" s="17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</row>
    <row r="7" spans="1:31" ht="18" customHeight="1" x14ac:dyDescent="0.2">
      <c r="A7" s="11"/>
      <c r="B7" s="13"/>
      <c r="C7" s="37"/>
      <c r="D7" s="58">
        <v>1</v>
      </c>
      <c r="E7" s="58">
        <f>D7+1</f>
        <v>2</v>
      </c>
      <c r="F7" s="58">
        <f t="shared" ref="F7:W7" si="0">E7+1</f>
        <v>3</v>
      </c>
      <c r="G7" s="58">
        <f t="shared" si="0"/>
        <v>4</v>
      </c>
      <c r="H7" s="58">
        <f t="shared" si="0"/>
        <v>5</v>
      </c>
      <c r="I7" s="58">
        <f t="shared" si="0"/>
        <v>6</v>
      </c>
      <c r="J7" s="58">
        <f t="shared" si="0"/>
        <v>7</v>
      </c>
      <c r="K7" s="58">
        <f t="shared" si="0"/>
        <v>8</v>
      </c>
      <c r="L7" s="58">
        <f t="shared" si="0"/>
        <v>9</v>
      </c>
      <c r="M7" s="58">
        <f t="shared" si="0"/>
        <v>10</v>
      </c>
      <c r="N7" s="598">
        <f t="shared" si="0"/>
        <v>11</v>
      </c>
      <c r="O7" s="58">
        <f t="shared" si="0"/>
        <v>12</v>
      </c>
      <c r="P7" s="58">
        <f t="shared" si="0"/>
        <v>13</v>
      </c>
      <c r="Q7" s="58">
        <f t="shared" si="0"/>
        <v>14</v>
      </c>
      <c r="R7" s="58">
        <f t="shared" si="0"/>
        <v>15</v>
      </c>
      <c r="S7" s="58">
        <f t="shared" si="0"/>
        <v>16</v>
      </c>
      <c r="T7" s="58">
        <f t="shared" si="0"/>
        <v>17</v>
      </c>
      <c r="U7" s="58">
        <f t="shared" si="0"/>
        <v>18</v>
      </c>
      <c r="V7" s="58">
        <f t="shared" si="0"/>
        <v>19</v>
      </c>
      <c r="W7" s="58">
        <f t="shared" si="0"/>
        <v>20</v>
      </c>
      <c r="X7" s="330"/>
    </row>
    <row r="8" spans="1:31" x14ac:dyDescent="0.2">
      <c r="A8" s="39"/>
      <c r="B8" s="16"/>
      <c r="C8" s="31"/>
      <c r="D8" s="121"/>
      <c r="E8" s="137"/>
      <c r="F8" s="121"/>
      <c r="G8" s="137"/>
      <c r="H8" s="121"/>
      <c r="I8" s="137"/>
      <c r="J8" s="121"/>
      <c r="K8" s="137"/>
      <c r="L8" s="121"/>
      <c r="M8" s="121"/>
      <c r="N8" s="138"/>
      <c r="O8" s="137"/>
      <c r="P8" s="121"/>
      <c r="Q8" s="137"/>
      <c r="R8" s="121"/>
      <c r="S8" s="137"/>
      <c r="T8" s="121"/>
      <c r="U8" s="137"/>
      <c r="V8" s="121"/>
      <c r="W8" s="328"/>
      <c r="X8" s="327"/>
    </row>
    <row r="9" spans="1:31" x14ac:dyDescent="0.2">
      <c r="A9" s="505" t="s">
        <v>187</v>
      </c>
      <c r="B9" s="50"/>
      <c r="C9" s="310"/>
      <c r="D9" s="139">
        <f>-(D26-C26)</f>
        <v>0</v>
      </c>
      <c r="E9" s="139">
        <f>-(E26-D26)</f>
        <v>0</v>
      </c>
      <c r="F9" s="139">
        <f t="shared" ref="F9:W9" si="1">-(F26-E26)</f>
        <v>0</v>
      </c>
      <c r="G9" s="139">
        <f t="shared" si="1"/>
        <v>0</v>
      </c>
      <c r="H9" s="139">
        <f t="shared" si="1"/>
        <v>0</v>
      </c>
      <c r="I9" s="139">
        <f t="shared" si="1"/>
        <v>0</v>
      </c>
      <c r="J9" s="139">
        <f t="shared" si="1"/>
        <v>0</v>
      </c>
      <c r="K9" s="139">
        <f t="shared" si="1"/>
        <v>0</v>
      </c>
      <c r="L9" s="139">
        <f t="shared" si="1"/>
        <v>0</v>
      </c>
      <c r="M9" s="139">
        <f t="shared" si="1"/>
        <v>0</v>
      </c>
      <c r="N9" s="314">
        <f t="shared" si="1"/>
        <v>0</v>
      </c>
      <c r="O9" s="139">
        <f t="shared" si="1"/>
        <v>0</v>
      </c>
      <c r="P9" s="139">
        <f t="shared" si="1"/>
        <v>0</v>
      </c>
      <c r="Q9" s="139">
        <f t="shared" si="1"/>
        <v>0</v>
      </c>
      <c r="R9" s="139">
        <f t="shared" si="1"/>
        <v>0</v>
      </c>
      <c r="S9" s="139">
        <f t="shared" si="1"/>
        <v>0</v>
      </c>
      <c r="T9" s="139">
        <f t="shared" si="1"/>
        <v>0</v>
      </c>
      <c r="U9" s="139">
        <f t="shared" si="1"/>
        <v>0</v>
      </c>
      <c r="V9" s="139">
        <f t="shared" si="1"/>
        <v>0</v>
      </c>
      <c r="W9" s="263">
        <f t="shared" si="1"/>
        <v>0</v>
      </c>
      <c r="X9" s="327"/>
    </row>
    <row r="10" spans="1:31" s="23" customFormat="1" x14ac:dyDescent="0.2">
      <c r="A10" s="599"/>
      <c r="B10" s="311"/>
      <c r="C10" s="311"/>
      <c r="D10" s="300"/>
      <c r="E10" s="300"/>
      <c r="F10" s="300"/>
      <c r="G10" s="300"/>
      <c r="H10" s="300"/>
      <c r="I10" s="300"/>
      <c r="J10" s="300"/>
      <c r="K10" s="300"/>
      <c r="L10" s="300"/>
      <c r="M10" s="300"/>
      <c r="N10" s="600"/>
      <c r="O10" s="300"/>
      <c r="P10" s="300"/>
      <c r="Q10" s="300"/>
      <c r="R10" s="300"/>
      <c r="S10" s="300"/>
      <c r="T10" s="300"/>
      <c r="U10" s="300"/>
      <c r="V10" s="300"/>
      <c r="W10" s="326"/>
      <c r="X10" s="327"/>
      <c r="AA10"/>
      <c r="AB10"/>
      <c r="AC10"/>
      <c r="AD10"/>
      <c r="AE10"/>
    </row>
    <row r="11" spans="1:31" s="23" customFormat="1" x14ac:dyDescent="0.2">
      <c r="A11" s="505" t="s">
        <v>188</v>
      </c>
      <c r="B11" s="140"/>
      <c r="C11" s="311"/>
      <c r="D11" s="312">
        <f>SUM(D12:D16)</f>
        <v>0</v>
      </c>
      <c r="E11" s="312">
        <f t="shared" ref="E11:W11" si="2">SUM(E12:E16)</f>
        <v>0</v>
      </c>
      <c r="F11" s="312">
        <f t="shared" si="2"/>
        <v>0</v>
      </c>
      <c r="G11" s="312">
        <f t="shared" si="2"/>
        <v>0</v>
      </c>
      <c r="H11" s="312">
        <f t="shared" si="2"/>
        <v>0</v>
      </c>
      <c r="I11" s="312">
        <f t="shared" si="2"/>
        <v>0</v>
      </c>
      <c r="J11" s="312">
        <f t="shared" si="2"/>
        <v>0</v>
      </c>
      <c r="K11" s="312">
        <f t="shared" si="2"/>
        <v>0</v>
      </c>
      <c r="L11" s="312">
        <f t="shared" si="2"/>
        <v>0</v>
      </c>
      <c r="M11" s="312">
        <f t="shared" si="2"/>
        <v>0</v>
      </c>
      <c r="N11" s="601">
        <f t="shared" si="2"/>
        <v>0</v>
      </c>
      <c r="O11" s="312">
        <f t="shared" si="2"/>
        <v>0</v>
      </c>
      <c r="P11" s="312">
        <f t="shared" si="2"/>
        <v>0</v>
      </c>
      <c r="Q11" s="312">
        <f t="shared" si="2"/>
        <v>0</v>
      </c>
      <c r="R11" s="312">
        <f t="shared" si="2"/>
        <v>0</v>
      </c>
      <c r="S11" s="312">
        <f t="shared" si="2"/>
        <v>0</v>
      </c>
      <c r="T11" s="312">
        <f t="shared" si="2"/>
        <v>0</v>
      </c>
      <c r="U11" s="312">
        <f t="shared" si="2"/>
        <v>0</v>
      </c>
      <c r="V11" s="312">
        <f t="shared" si="2"/>
        <v>0</v>
      </c>
      <c r="W11" s="329">
        <f t="shared" si="2"/>
        <v>0</v>
      </c>
      <c r="X11" s="331"/>
      <c r="AA11"/>
      <c r="AB11"/>
      <c r="AC11"/>
      <c r="AD11"/>
      <c r="AE11"/>
    </row>
    <row r="12" spans="1:31" s="23" customFormat="1" ht="18" customHeight="1" x14ac:dyDescent="0.2">
      <c r="A12" s="599"/>
      <c r="B12" s="316" t="s">
        <v>256</v>
      </c>
      <c r="C12" s="316"/>
      <c r="D12" s="284"/>
      <c r="E12" s="284"/>
      <c r="F12" s="284"/>
      <c r="G12" s="284"/>
      <c r="H12" s="284"/>
      <c r="I12" s="284"/>
      <c r="J12" s="284"/>
      <c r="K12" s="284"/>
      <c r="L12" s="284"/>
      <c r="M12" s="284"/>
      <c r="N12" s="476"/>
      <c r="O12" s="284"/>
      <c r="P12" s="284"/>
      <c r="Q12" s="284"/>
      <c r="R12" s="284"/>
      <c r="S12" s="284"/>
      <c r="T12" s="284"/>
      <c r="U12" s="284"/>
      <c r="V12" s="284"/>
      <c r="W12" s="326">
        <v>0</v>
      </c>
      <c r="X12" s="327"/>
      <c r="AA12"/>
      <c r="AB12"/>
      <c r="AC12"/>
      <c r="AD12"/>
      <c r="AE12"/>
    </row>
    <row r="13" spans="1:31" s="23" customFormat="1" ht="18" customHeight="1" x14ac:dyDescent="0.2">
      <c r="A13" s="599"/>
      <c r="B13" s="316" t="s">
        <v>256</v>
      </c>
      <c r="C13" s="316"/>
      <c r="D13" s="284"/>
      <c r="E13" s="284"/>
      <c r="F13" s="284"/>
      <c r="G13" s="284"/>
      <c r="H13" s="284"/>
      <c r="I13" s="284"/>
      <c r="J13" s="284"/>
      <c r="K13" s="284"/>
      <c r="L13" s="284"/>
      <c r="M13" s="284"/>
      <c r="N13" s="476"/>
      <c r="O13" s="284"/>
      <c r="P13" s="284"/>
      <c r="Q13" s="284"/>
      <c r="R13" s="284"/>
      <c r="S13" s="284"/>
      <c r="T13" s="284"/>
      <c r="U13" s="284"/>
      <c r="V13" s="284"/>
      <c r="W13" s="326">
        <v>0</v>
      </c>
      <c r="X13" s="327"/>
      <c r="AA13"/>
      <c r="AB13"/>
      <c r="AC13"/>
      <c r="AD13"/>
      <c r="AE13"/>
    </row>
    <row r="14" spans="1:31" s="23" customFormat="1" ht="18" customHeight="1" x14ac:dyDescent="0.2">
      <c r="A14" s="599"/>
      <c r="B14" s="316" t="s">
        <v>256</v>
      </c>
      <c r="C14" s="316"/>
      <c r="D14" s="284"/>
      <c r="E14" s="284"/>
      <c r="F14" s="284"/>
      <c r="G14" s="284"/>
      <c r="H14" s="284"/>
      <c r="I14" s="284"/>
      <c r="J14" s="284"/>
      <c r="K14" s="284"/>
      <c r="L14" s="284"/>
      <c r="M14" s="284"/>
      <c r="N14" s="476"/>
      <c r="O14" s="284"/>
      <c r="P14" s="284"/>
      <c r="Q14" s="284"/>
      <c r="R14" s="284"/>
      <c r="S14" s="284"/>
      <c r="T14" s="284"/>
      <c r="U14" s="284"/>
      <c r="V14" s="284"/>
      <c r="W14" s="326">
        <v>0</v>
      </c>
      <c r="X14" s="327"/>
      <c r="AA14"/>
      <c r="AB14"/>
      <c r="AC14"/>
      <c r="AD14"/>
      <c r="AE14"/>
    </row>
    <row r="15" spans="1:31" s="23" customFormat="1" ht="18" customHeight="1" x14ac:dyDescent="0.2">
      <c r="A15" s="505"/>
      <c r="B15" s="316" t="s">
        <v>256</v>
      </c>
      <c r="C15" s="316"/>
      <c r="D15" s="284"/>
      <c r="E15" s="284"/>
      <c r="F15" s="284"/>
      <c r="G15" s="284"/>
      <c r="H15" s="284"/>
      <c r="I15" s="284"/>
      <c r="J15" s="284"/>
      <c r="K15" s="284"/>
      <c r="L15" s="284"/>
      <c r="M15" s="284"/>
      <c r="N15" s="476"/>
      <c r="O15" s="284"/>
      <c r="P15" s="284"/>
      <c r="Q15" s="284"/>
      <c r="R15" s="284"/>
      <c r="S15" s="284"/>
      <c r="T15" s="284"/>
      <c r="U15" s="284"/>
      <c r="V15" s="284"/>
      <c r="W15" s="326">
        <v>0</v>
      </c>
      <c r="X15" s="332"/>
      <c r="AA15"/>
      <c r="AB15"/>
      <c r="AC15"/>
      <c r="AD15"/>
      <c r="AE15"/>
    </row>
    <row r="16" spans="1:31" s="23" customFormat="1" ht="18" customHeight="1" x14ac:dyDescent="0.2">
      <c r="A16" s="599"/>
      <c r="B16" s="316" t="s">
        <v>256</v>
      </c>
      <c r="C16" s="316"/>
      <c r="D16" s="284"/>
      <c r="E16" s="284"/>
      <c r="F16" s="284"/>
      <c r="G16" s="284"/>
      <c r="H16" s="284"/>
      <c r="I16" s="284"/>
      <c r="J16" s="284"/>
      <c r="K16" s="284"/>
      <c r="L16" s="284"/>
      <c r="M16" s="284"/>
      <c r="N16" s="476"/>
      <c r="O16" s="284"/>
      <c r="P16" s="284"/>
      <c r="Q16" s="284"/>
      <c r="R16" s="284"/>
      <c r="S16" s="284"/>
      <c r="T16" s="284"/>
      <c r="U16" s="284"/>
      <c r="V16" s="284"/>
      <c r="W16" s="326">
        <v>0</v>
      </c>
      <c r="X16" s="327"/>
      <c r="AA16"/>
      <c r="AB16"/>
      <c r="AC16"/>
      <c r="AD16"/>
      <c r="AE16"/>
    </row>
    <row r="17" spans="1:26" x14ac:dyDescent="0.2">
      <c r="A17" s="505"/>
      <c r="B17" s="140"/>
      <c r="C17" s="311"/>
      <c r="D17" s="312"/>
      <c r="E17" s="313"/>
      <c r="F17" s="315"/>
      <c r="G17" s="315"/>
      <c r="H17" s="312"/>
      <c r="I17" s="312"/>
      <c r="J17" s="312"/>
      <c r="K17" s="312"/>
      <c r="L17" s="312"/>
      <c r="M17" s="312"/>
      <c r="N17" s="601"/>
      <c r="O17" s="312"/>
      <c r="P17" s="312"/>
      <c r="Q17" s="312"/>
      <c r="R17" s="312"/>
      <c r="S17" s="312"/>
      <c r="T17" s="312"/>
      <c r="U17" s="312"/>
      <c r="V17" s="312"/>
      <c r="W17" s="329"/>
      <c r="X17" s="332"/>
    </row>
    <row r="18" spans="1:26" x14ac:dyDescent="0.2">
      <c r="A18" s="599"/>
      <c r="B18" s="140"/>
      <c r="C18" s="311"/>
      <c r="D18" s="300"/>
      <c r="E18" s="301"/>
      <c r="F18" s="300"/>
      <c r="G18" s="301"/>
      <c r="H18" s="300"/>
      <c r="I18" s="301"/>
      <c r="J18" s="300"/>
      <c r="K18" s="301"/>
      <c r="L18" s="300"/>
      <c r="M18" s="300"/>
      <c r="N18" s="600"/>
      <c r="O18" s="301"/>
      <c r="P18" s="300"/>
      <c r="Q18" s="301"/>
      <c r="R18" s="300"/>
      <c r="S18" s="301"/>
      <c r="T18" s="300"/>
      <c r="U18" s="301"/>
      <c r="V18" s="300"/>
      <c r="W18" s="326"/>
      <c r="X18" s="327"/>
    </row>
    <row r="19" spans="1:26" x14ac:dyDescent="0.2">
      <c r="A19" s="505" t="s">
        <v>189</v>
      </c>
      <c r="B19" s="140"/>
      <c r="C19" s="311"/>
      <c r="D19" s="312">
        <f>SUM(D20:D22)</f>
        <v>0</v>
      </c>
      <c r="E19" s="312">
        <f t="shared" ref="E19:W19" si="3">SUM(E20:E22)</f>
        <v>0</v>
      </c>
      <c r="F19" s="312">
        <f t="shared" si="3"/>
        <v>0</v>
      </c>
      <c r="G19" s="312">
        <f t="shared" si="3"/>
        <v>0</v>
      </c>
      <c r="H19" s="312">
        <f t="shared" si="3"/>
        <v>0</v>
      </c>
      <c r="I19" s="312">
        <f t="shared" si="3"/>
        <v>0</v>
      </c>
      <c r="J19" s="312">
        <f t="shared" si="3"/>
        <v>0</v>
      </c>
      <c r="K19" s="312">
        <f t="shared" si="3"/>
        <v>0</v>
      </c>
      <c r="L19" s="312">
        <f t="shared" si="3"/>
        <v>0</v>
      </c>
      <c r="M19" s="312">
        <f t="shared" si="3"/>
        <v>0</v>
      </c>
      <c r="N19" s="601">
        <f t="shared" si="3"/>
        <v>0</v>
      </c>
      <c r="O19" s="312">
        <f t="shared" si="3"/>
        <v>0</v>
      </c>
      <c r="P19" s="312">
        <f t="shared" si="3"/>
        <v>0</v>
      </c>
      <c r="Q19" s="312">
        <f t="shared" si="3"/>
        <v>0</v>
      </c>
      <c r="R19" s="312">
        <f t="shared" si="3"/>
        <v>0</v>
      </c>
      <c r="S19" s="312">
        <f t="shared" si="3"/>
        <v>0</v>
      </c>
      <c r="T19" s="312">
        <f t="shared" si="3"/>
        <v>0</v>
      </c>
      <c r="U19" s="312">
        <f t="shared" si="3"/>
        <v>0</v>
      </c>
      <c r="V19" s="312">
        <f t="shared" si="3"/>
        <v>0</v>
      </c>
      <c r="W19" s="329">
        <f t="shared" si="3"/>
        <v>0</v>
      </c>
      <c r="X19" s="331"/>
    </row>
    <row r="20" spans="1:26" ht="18" customHeight="1" x14ac:dyDescent="0.2">
      <c r="A20" s="599"/>
      <c r="B20" s="316" t="s">
        <v>255</v>
      </c>
      <c r="C20" s="316"/>
      <c r="D20" s="284"/>
      <c r="E20" s="284"/>
      <c r="F20" s="284"/>
      <c r="G20" s="284"/>
      <c r="H20" s="284"/>
      <c r="I20" s="284"/>
      <c r="J20" s="284"/>
      <c r="K20" s="284"/>
      <c r="L20" s="284"/>
      <c r="M20" s="284"/>
      <c r="N20" s="476"/>
      <c r="O20" s="284"/>
      <c r="P20" s="284"/>
      <c r="Q20" s="284"/>
      <c r="R20" s="284"/>
      <c r="S20" s="284"/>
      <c r="T20" s="284"/>
      <c r="U20" s="284"/>
      <c r="V20" s="284"/>
      <c r="W20" s="326">
        <v>0</v>
      </c>
      <c r="X20" s="327"/>
    </row>
    <row r="21" spans="1:26" ht="18" customHeight="1" x14ac:dyDescent="0.2">
      <c r="A21" s="599"/>
      <c r="B21" s="316" t="s">
        <v>255</v>
      </c>
      <c r="C21" s="316"/>
      <c r="D21" s="284"/>
      <c r="E21" s="284"/>
      <c r="F21" s="284"/>
      <c r="G21" s="284"/>
      <c r="H21" s="284"/>
      <c r="I21" s="284"/>
      <c r="J21" s="284"/>
      <c r="K21" s="284"/>
      <c r="L21" s="284"/>
      <c r="M21" s="284"/>
      <c r="N21" s="476"/>
      <c r="O21" s="284"/>
      <c r="P21" s="284"/>
      <c r="Q21" s="284"/>
      <c r="R21" s="284"/>
      <c r="S21" s="284"/>
      <c r="T21" s="284"/>
      <c r="U21" s="284"/>
      <c r="V21" s="284"/>
      <c r="W21" s="326">
        <v>0</v>
      </c>
      <c r="X21" s="327"/>
    </row>
    <row r="22" spans="1:26" ht="18" customHeight="1" x14ac:dyDescent="0.2">
      <c r="A22" s="599"/>
      <c r="B22" s="316" t="s">
        <v>255</v>
      </c>
      <c r="C22" s="316"/>
      <c r="D22" s="284"/>
      <c r="E22" s="284"/>
      <c r="F22" s="284"/>
      <c r="G22" s="284"/>
      <c r="H22" s="284"/>
      <c r="I22" s="284"/>
      <c r="J22" s="284"/>
      <c r="K22" s="284"/>
      <c r="L22" s="284"/>
      <c r="M22" s="284"/>
      <c r="N22" s="476"/>
      <c r="O22" s="284"/>
      <c r="P22" s="284"/>
      <c r="Q22" s="284"/>
      <c r="R22" s="284"/>
      <c r="S22" s="284"/>
      <c r="T22" s="284"/>
      <c r="U22" s="284"/>
      <c r="V22" s="284"/>
      <c r="W22" s="326">
        <v>0</v>
      </c>
      <c r="X22" s="327"/>
    </row>
    <row r="23" spans="1:26" ht="18" customHeight="1" x14ac:dyDescent="0.2">
      <c r="A23" s="599"/>
      <c r="B23" s="316" t="s">
        <v>255</v>
      </c>
      <c r="C23" s="316"/>
      <c r="D23" s="284"/>
      <c r="E23" s="285"/>
      <c r="F23" s="284"/>
      <c r="G23" s="285"/>
      <c r="H23" s="284"/>
      <c r="I23" s="285"/>
      <c r="J23" s="284"/>
      <c r="K23" s="285"/>
      <c r="L23" s="284"/>
      <c r="M23" s="284"/>
      <c r="N23" s="476"/>
      <c r="O23" s="285"/>
      <c r="P23" s="284"/>
      <c r="Q23" s="285"/>
      <c r="R23" s="284"/>
      <c r="S23" s="285"/>
      <c r="T23" s="284"/>
      <c r="U23" s="285"/>
      <c r="V23" s="284"/>
      <c r="W23" s="326">
        <v>0</v>
      </c>
      <c r="X23" s="327"/>
    </row>
    <row r="24" spans="1:26" ht="18" customHeight="1" x14ac:dyDescent="0.2">
      <c r="A24" s="599"/>
      <c r="B24" s="316" t="s">
        <v>255</v>
      </c>
      <c r="C24" s="316"/>
      <c r="D24" s="284"/>
      <c r="E24" s="285"/>
      <c r="F24" s="284"/>
      <c r="G24" s="285"/>
      <c r="H24" s="284"/>
      <c r="I24" s="285"/>
      <c r="J24" s="284"/>
      <c r="K24" s="285"/>
      <c r="L24" s="284"/>
      <c r="M24" s="284"/>
      <c r="N24" s="476"/>
      <c r="O24" s="285"/>
      <c r="P24" s="284"/>
      <c r="Q24" s="285"/>
      <c r="R24" s="284"/>
      <c r="S24" s="285"/>
      <c r="T24" s="284"/>
      <c r="U24" s="285"/>
      <c r="V24" s="284"/>
      <c r="W24" s="326">
        <v>0</v>
      </c>
      <c r="X24" s="327"/>
    </row>
    <row r="25" spans="1:26" x14ac:dyDescent="0.2">
      <c r="A25" s="507"/>
      <c r="B25" s="19"/>
      <c r="C25" s="43"/>
      <c r="D25" s="121"/>
      <c r="E25" s="137"/>
      <c r="F25" s="121"/>
      <c r="G25" s="137"/>
      <c r="H25" s="121"/>
      <c r="I25" s="137"/>
      <c r="J25" s="121"/>
      <c r="K25" s="137"/>
      <c r="L25" s="121"/>
      <c r="M25" s="121"/>
      <c r="N25" s="138"/>
      <c r="O25" s="137"/>
      <c r="P25" s="121"/>
      <c r="Q25" s="137"/>
      <c r="R25" s="121"/>
      <c r="S25" s="137"/>
      <c r="T25" s="121"/>
      <c r="U25" s="137"/>
      <c r="V25" s="121"/>
      <c r="W25" s="328"/>
      <c r="X25" s="327"/>
    </row>
    <row r="26" spans="1:26" s="1" customFormat="1" ht="18" customHeight="1" x14ac:dyDescent="0.2">
      <c r="A26" s="134" t="s">
        <v>190</v>
      </c>
      <c r="B26" s="135"/>
      <c r="C26" s="136"/>
      <c r="D26" s="126">
        <f>D11-D19</f>
        <v>0</v>
      </c>
      <c r="E26" s="126">
        <f t="shared" ref="E26:W26" si="4">E11-E19</f>
        <v>0</v>
      </c>
      <c r="F26" s="126">
        <f t="shared" si="4"/>
        <v>0</v>
      </c>
      <c r="G26" s="126">
        <f t="shared" si="4"/>
        <v>0</v>
      </c>
      <c r="H26" s="126">
        <f t="shared" si="4"/>
        <v>0</v>
      </c>
      <c r="I26" s="126">
        <f t="shared" si="4"/>
        <v>0</v>
      </c>
      <c r="J26" s="126">
        <f t="shared" si="4"/>
        <v>0</v>
      </c>
      <c r="K26" s="126">
        <f t="shared" si="4"/>
        <v>0</v>
      </c>
      <c r="L26" s="126">
        <f t="shared" si="4"/>
        <v>0</v>
      </c>
      <c r="M26" s="126">
        <f t="shared" si="4"/>
        <v>0</v>
      </c>
      <c r="N26" s="425">
        <f t="shared" si="4"/>
        <v>0</v>
      </c>
      <c r="O26" s="126">
        <f t="shared" si="4"/>
        <v>0</v>
      </c>
      <c r="P26" s="126">
        <f t="shared" si="4"/>
        <v>0</v>
      </c>
      <c r="Q26" s="126">
        <f t="shared" si="4"/>
        <v>0</v>
      </c>
      <c r="R26" s="126">
        <f t="shared" si="4"/>
        <v>0</v>
      </c>
      <c r="S26" s="126">
        <f t="shared" si="4"/>
        <v>0</v>
      </c>
      <c r="T26" s="126">
        <f t="shared" si="4"/>
        <v>0</v>
      </c>
      <c r="U26" s="126">
        <f t="shared" si="4"/>
        <v>0</v>
      </c>
      <c r="V26" s="126">
        <f t="shared" si="4"/>
        <v>0</v>
      </c>
      <c r="W26" s="567">
        <f t="shared" si="4"/>
        <v>0</v>
      </c>
      <c r="X26" s="333"/>
      <c r="Y26" s="30"/>
      <c r="Z26" s="30"/>
    </row>
    <row r="27" spans="1:26" x14ac:dyDescent="0.2">
      <c r="A27" s="19"/>
      <c r="B27" s="19"/>
      <c r="C27" s="43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</row>
    <row r="28" spans="1:26" x14ac:dyDescent="0.2">
      <c r="E28" s="308"/>
      <c r="X28" s="31"/>
    </row>
    <row r="29" spans="1:26" x14ac:dyDescent="0.2">
      <c r="E29" s="308"/>
    </row>
    <row r="30" spans="1:26" x14ac:dyDescent="0.2">
      <c r="E30" s="308"/>
    </row>
  </sheetData>
  <sheetProtection algorithmName="SHA-512" hashValue="lSnUaCwmKcD94FJCd1+VuZzns0HmS3gzGhRwy07Q/SEa+v01RO7W7HzNIHD2OgLWFmnH7wSwbLY7SrL0ndo6Zg==" saltValue="w7fQtpRBO/j8tkJE0A/CXA==" spinCount="100000" sheet="1" objects="1" scenarios="1" formatCells="0" formatColumns="0" formatRows="0"/>
  <dataValidations disablePrompts="1" count="1">
    <dataValidation type="decimal" operator="greaterThanOrEqual" allowBlank="1" showInputMessage="1" showErrorMessage="1" errorTitle="Entrada de dados" error="Entrada de dados números positivos" sqref="D20:V24 D12:V16">
      <formula1>0</formula1>
    </dataValidation>
  </dataValidations>
  <pageMargins left="0.59055118110236227" right="0.39370078740157483" top="1.1811023622047245" bottom="0.39370078740157483" header="0.59055118110236227" footer="0.39370078740157483"/>
  <pageSetup paperSize="5048" scale="70" orientation="landscape" r:id="rId1"/>
  <headerFooter alignWithMargins="0">
    <oddHeader>&amp;L&amp;G</oddHeader>
  </headerFooter>
  <colBreaks count="1" manualBreakCount="1">
    <brk id="13" max="1048575" man="1"/>
  </colBreak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Y73"/>
  <sheetViews>
    <sheetView showGridLines="0" zoomScaleNormal="100" zoomScaleSheetLayoutView="110" zoomScalePageLayoutView="85" workbookViewId="0"/>
  </sheetViews>
  <sheetFormatPr defaultRowHeight="12.75" x14ac:dyDescent="0.2"/>
  <cols>
    <col min="1" max="1" width="1.7109375" style="2" customWidth="1"/>
    <col min="2" max="2" width="1.7109375" style="1" customWidth="1"/>
    <col min="3" max="3" width="46.5703125" customWidth="1"/>
    <col min="4" max="4" width="10.5703125" customWidth="1"/>
    <col min="5" max="25" width="12.85546875" customWidth="1"/>
    <col min="26" max="26" width="0.42578125" customWidth="1"/>
    <col min="27" max="38" width="9.7109375" customWidth="1"/>
  </cols>
  <sheetData>
    <row r="3" spans="1:51" ht="24" customHeight="1" x14ac:dyDescent="0.2">
      <c r="A3" s="653" t="s">
        <v>55</v>
      </c>
      <c r="B3" s="4"/>
      <c r="C3" s="5"/>
      <c r="D3" s="5"/>
      <c r="E3" s="5"/>
      <c r="F3" s="5"/>
      <c r="G3" s="5"/>
      <c r="H3" s="5"/>
      <c r="I3" s="5"/>
    </row>
    <row r="4" spans="1:51" ht="6" customHeight="1" x14ac:dyDescent="0.2">
      <c r="A4" s="6"/>
      <c r="B4" s="4"/>
      <c r="C4" s="34"/>
      <c r="D4" s="34"/>
      <c r="E4" s="151"/>
      <c r="F4" s="5"/>
      <c r="G4" s="5"/>
      <c r="H4" s="4"/>
      <c r="I4" s="5"/>
    </row>
    <row r="5" spans="1:51" x14ac:dyDescent="0.2">
      <c r="A5" s="35" t="s">
        <v>38</v>
      </c>
      <c r="B5" s="4"/>
      <c r="C5" s="22"/>
      <c r="D5" s="22"/>
      <c r="E5" s="5"/>
      <c r="F5" s="5"/>
      <c r="G5" s="5"/>
      <c r="H5" s="4"/>
      <c r="I5" s="5"/>
    </row>
    <row r="6" spans="1:51" ht="18" customHeight="1" x14ac:dyDescent="0.2">
      <c r="A6" s="11"/>
      <c r="B6" s="602"/>
      <c r="C6" s="13"/>
      <c r="D6" s="13"/>
      <c r="E6" s="622" t="s">
        <v>0</v>
      </c>
      <c r="F6" s="622" t="s">
        <v>1</v>
      </c>
      <c r="G6" s="622" t="s">
        <v>6</v>
      </c>
      <c r="H6" s="622" t="s">
        <v>7</v>
      </c>
      <c r="I6" s="622" t="s">
        <v>8</v>
      </c>
      <c r="J6" s="622" t="s">
        <v>12</v>
      </c>
      <c r="K6" s="622" t="s">
        <v>13</v>
      </c>
      <c r="L6" s="622" t="s">
        <v>14</v>
      </c>
      <c r="M6" s="622" t="s">
        <v>15</v>
      </c>
      <c r="N6" s="622" t="s">
        <v>16</v>
      </c>
      <c r="O6" s="622" t="s">
        <v>17</v>
      </c>
      <c r="P6" s="622" t="s">
        <v>18</v>
      </c>
      <c r="Q6" s="622" t="s">
        <v>19</v>
      </c>
      <c r="R6" s="622" t="s">
        <v>20</v>
      </c>
      <c r="S6" s="622" t="s">
        <v>21</v>
      </c>
      <c r="T6" s="622" t="s">
        <v>22</v>
      </c>
      <c r="U6" s="622" t="s">
        <v>23</v>
      </c>
      <c r="V6" s="622" t="s">
        <v>24</v>
      </c>
      <c r="W6" s="622" t="s">
        <v>25</v>
      </c>
      <c r="X6" s="622" t="s">
        <v>26</v>
      </c>
      <c r="Y6" s="622" t="s">
        <v>2</v>
      </c>
    </row>
    <row r="7" spans="1:51" ht="6" customHeight="1" x14ac:dyDescent="0.2">
      <c r="A7" s="603"/>
      <c r="B7" s="7"/>
      <c r="C7" s="8"/>
      <c r="D7" s="10"/>
      <c r="E7" s="20"/>
      <c r="F7" s="118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</row>
    <row r="8" spans="1:51" ht="11.25" customHeight="1" x14ac:dyDescent="0.2">
      <c r="A8" s="604" t="s">
        <v>63</v>
      </c>
      <c r="B8" s="12"/>
      <c r="C8" s="12"/>
      <c r="D8" s="141"/>
      <c r="E8" s="120">
        <f>SUM(E9:E11)</f>
        <v>0</v>
      </c>
      <c r="F8" s="120">
        <f t="shared" ref="F8:Y8" si="0">SUM(F9:F11)</f>
        <v>3211.2499800000001</v>
      </c>
      <c r="G8" s="120">
        <f t="shared" si="0"/>
        <v>25689.999959999994</v>
      </c>
      <c r="H8" s="120">
        <f t="shared" si="0"/>
        <v>134526.95658</v>
      </c>
      <c r="I8" s="120">
        <f t="shared" si="0"/>
        <v>168308.15420999995</v>
      </c>
      <c r="J8" s="120">
        <f t="shared" si="0"/>
        <v>165310.80863999997</v>
      </c>
      <c r="K8" s="120">
        <f t="shared" si="0"/>
        <v>162313.46312999996</v>
      </c>
      <c r="L8" s="120">
        <f t="shared" si="0"/>
        <v>159316.11758999995</v>
      </c>
      <c r="M8" s="120">
        <f t="shared" si="0"/>
        <v>156318.77208</v>
      </c>
      <c r="N8" s="120">
        <f t="shared" si="0"/>
        <v>153321.42656999998</v>
      </c>
      <c r="O8" s="120">
        <f t="shared" si="0"/>
        <v>150324.08099999998</v>
      </c>
      <c r="P8" s="120">
        <f t="shared" si="0"/>
        <v>147326.73548999999</v>
      </c>
      <c r="Q8" s="120">
        <f t="shared" si="0"/>
        <v>144329.38994999998</v>
      </c>
      <c r="R8" s="120">
        <f t="shared" si="0"/>
        <v>141332.04443999997</v>
      </c>
      <c r="S8" s="120">
        <f t="shared" si="0"/>
        <v>138334.69886999996</v>
      </c>
      <c r="T8" s="120">
        <f t="shared" si="0"/>
        <v>135337.35336000001</v>
      </c>
      <c r="U8" s="120">
        <f t="shared" si="0"/>
        <v>132340.00784999999</v>
      </c>
      <c r="V8" s="120">
        <f t="shared" si="0"/>
        <v>129342.66228000002</v>
      </c>
      <c r="W8" s="120">
        <f t="shared" si="0"/>
        <v>51228.497340000002</v>
      </c>
      <c r="X8" s="120">
        <f t="shared" si="0"/>
        <v>25689.999959999994</v>
      </c>
      <c r="Y8" s="120">
        <f t="shared" si="0"/>
        <v>2323902.4192799996</v>
      </c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</row>
    <row r="9" spans="1:51" ht="11.25" customHeight="1" x14ac:dyDescent="0.2">
      <c r="A9" s="604"/>
      <c r="B9" s="48" t="s">
        <v>231</v>
      </c>
      <c r="C9" s="12"/>
      <c r="D9" s="141"/>
      <c r="E9" s="118">
        <f>C.2.DRE!E10</f>
        <v>0</v>
      </c>
      <c r="F9" s="118">
        <f>C.2.DRE!F10</f>
        <v>0</v>
      </c>
      <c r="G9" s="118">
        <f>C.2.DRE!G10</f>
        <v>0</v>
      </c>
      <c r="H9" s="118">
        <f>C.2.DRE!H10</f>
        <v>0</v>
      </c>
      <c r="I9" s="118">
        <f>C.2.DRE!I10</f>
        <v>0</v>
      </c>
      <c r="J9" s="118">
        <f>C.2.DRE!J10</f>
        <v>0</v>
      </c>
      <c r="K9" s="118">
        <f>C.2.DRE!K10</f>
        <v>0</v>
      </c>
      <c r="L9" s="118">
        <f>C.2.DRE!L10</f>
        <v>0</v>
      </c>
      <c r="M9" s="118">
        <f>C.2.DRE!M10</f>
        <v>0</v>
      </c>
      <c r="N9" s="118">
        <f>C.2.DRE!N10</f>
        <v>0</v>
      </c>
      <c r="O9" s="118">
        <f>C.2.DRE!O10</f>
        <v>0</v>
      </c>
      <c r="P9" s="118">
        <f>C.2.DRE!P10</f>
        <v>0</v>
      </c>
      <c r="Q9" s="118">
        <f>C.2.DRE!Q10</f>
        <v>0</v>
      </c>
      <c r="R9" s="118">
        <f>C.2.DRE!R10</f>
        <v>0</v>
      </c>
      <c r="S9" s="118">
        <f>C.2.DRE!S10</f>
        <v>0</v>
      </c>
      <c r="T9" s="118">
        <f>C.2.DRE!T10</f>
        <v>0</v>
      </c>
      <c r="U9" s="118">
        <f>C.2.DRE!U10</f>
        <v>0</v>
      </c>
      <c r="V9" s="118">
        <f>C.2.DRE!V10</f>
        <v>0</v>
      </c>
      <c r="W9" s="118">
        <f>C.2.DRE!W10</f>
        <v>0</v>
      </c>
      <c r="X9" s="118">
        <f>C.2.DRE!X10</f>
        <v>0</v>
      </c>
      <c r="Y9" s="118">
        <f>SUM(E9:X9)</f>
        <v>0</v>
      </c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</row>
    <row r="10" spans="1:51" ht="11.25" customHeight="1" x14ac:dyDescent="0.2">
      <c r="A10" s="605"/>
      <c r="B10" s="48" t="s">
        <v>232</v>
      </c>
      <c r="C10" s="12"/>
      <c r="D10" s="141"/>
      <c r="E10" s="118">
        <f>C.2.DRE!E11</f>
        <v>0</v>
      </c>
      <c r="F10" s="118">
        <f>C.2.DRE!F11</f>
        <v>3211.2499800000001</v>
      </c>
      <c r="G10" s="118">
        <f>C.2.DRE!G11</f>
        <v>25689.999959999994</v>
      </c>
      <c r="H10" s="118">
        <f>C.2.DRE!H11</f>
        <v>134526.95658</v>
      </c>
      <c r="I10" s="118">
        <f>C.2.DRE!I11</f>
        <v>168308.15420999995</v>
      </c>
      <c r="J10" s="118">
        <f>C.2.DRE!J11</f>
        <v>165310.80863999997</v>
      </c>
      <c r="K10" s="118">
        <f>C.2.DRE!K11</f>
        <v>162313.46312999996</v>
      </c>
      <c r="L10" s="118">
        <f>C.2.DRE!L11</f>
        <v>159316.11758999995</v>
      </c>
      <c r="M10" s="118">
        <f>C.2.DRE!M11</f>
        <v>156318.77208</v>
      </c>
      <c r="N10" s="118">
        <f>C.2.DRE!N11</f>
        <v>153321.42656999998</v>
      </c>
      <c r="O10" s="118">
        <f>C.2.DRE!O11</f>
        <v>150324.08099999998</v>
      </c>
      <c r="P10" s="118">
        <f>C.2.DRE!P11</f>
        <v>147326.73548999999</v>
      </c>
      <c r="Q10" s="118">
        <f>C.2.DRE!Q11</f>
        <v>144329.38994999998</v>
      </c>
      <c r="R10" s="118">
        <f>C.2.DRE!R11</f>
        <v>141332.04443999997</v>
      </c>
      <c r="S10" s="118">
        <f>C.2.DRE!S11</f>
        <v>138334.69886999996</v>
      </c>
      <c r="T10" s="118">
        <f>C.2.DRE!T11</f>
        <v>135337.35336000001</v>
      </c>
      <c r="U10" s="118">
        <f>C.2.DRE!U11</f>
        <v>132340.00784999999</v>
      </c>
      <c r="V10" s="118">
        <f>C.2.DRE!V11</f>
        <v>129342.66228000002</v>
      </c>
      <c r="W10" s="118">
        <f>C.2.DRE!W11</f>
        <v>51228.497340000002</v>
      </c>
      <c r="X10" s="118">
        <f>C.2.DRE!X11</f>
        <v>25689.999959999994</v>
      </c>
      <c r="Y10" s="118">
        <f>SUM(E10:X10)</f>
        <v>2323902.4192799996</v>
      </c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</row>
    <row r="11" spans="1:51" ht="11.25" customHeight="1" x14ac:dyDescent="0.2">
      <c r="A11" s="605"/>
      <c r="B11" s="48" t="s">
        <v>66</v>
      </c>
      <c r="C11" s="12"/>
      <c r="D11" s="141"/>
      <c r="E11" s="118">
        <f>C.2.DRE!E12</f>
        <v>0</v>
      </c>
      <c r="F11" s="118">
        <f>C.2.DRE!F12</f>
        <v>0</v>
      </c>
      <c r="G11" s="118">
        <f>C.2.DRE!G12</f>
        <v>0</v>
      </c>
      <c r="H11" s="118">
        <f>C.2.DRE!H12</f>
        <v>0</v>
      </c>
      <c r="I11" s="118">
        <f>C.2.DRE!I12</f>
        <v>0</v>
      </c>
      <c r="J11" s="118">
        <f>C.2.DRE!J12</f>
        <v>0</v>
      </c>
      <c r="K11" s="118">
        <f>C.2.DRE!K12</f>
        <v>0</v>
      </c>
      <c r="L11" s="118">
        <f>C.2.DRE!L12</f>
        <v>0</v>
      </c>
      <c r="M11" s="118">
        <f>C.2.DRE!M12</f>
        <v>0</v>
      </c>
      <c r="N11" s="118">
        <f>C.2.DRE!N12</f>
        <v>0</v>
      </c>
      <c r="O11" s="118">
        <f>C.2.DRE!O12</f>
        <v>0</v>
      </c>
      <c r="P11" s="118">
        <f>C.2.DRE!P12</f>
        <v>0</v>
      </c>
      <c r="Q11" s="118">
        <f>C.2.DRE!Q12</f>
        <v>0</v>
      </c>
      <c r="R11" s="118">
        <f>C.2.DRE!R12</f>
        <v>0</v>
      </c>
      <c r="S11" s="118">
        <f>C.2.DRE!S12</f>
        <v>0</v>
      </c>
      <c r="T11" s="118">
        <f>C.2.DRE!T12</f>
        <v>0</v>
      </c>
      <c r="U11" s="118">
        <f>C.2.DRE!U12</f>
        <v>0</v>
      </c>
      <c r="V11" s="118">
        <f>C.2.DRE!V12</f>
        <v>0</v>
      </c>
      <c r="W11" s="118">
        <f>C.2.DRE!W12</f>
        <v>0</v>
      </c>
      <c r="X11" s="118">
        <f>C.2.DRE!X12</f>
        <v>0</v>
      </c>
      <c r="Y11" s="118">
        <f>SUM(E11:X11)</f>
        <v>0</v>
      </c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</row>
    <row r="12" spans="1:51" ht="11.25" customHeight="1" x14ac:dyDescent="0.2">
      <c r="A12" s="605"/>
      <c r="B12" s="48"/>
      <c r="C12" s="12"/>
      <c r="D12" s="12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</row>
    <row r="13" spans="1:51" ht="11.25" customHeight="1" x14ac:dyDescent="0.2">
      <c r="A13" s="604" t="s">
        <v>61</v>
      </c>
      <c r="B13" s="12"/>
      <c r="C13" s="12"/>
      <c r="D13" s="141"/>
      <c r="E13" s="120">
        <f>SUM(E14:E16)</f>
        <v>0</v>
      </c>
      <c r="F13" s="120">
        <f t="shared" ref="F13:Y13" si="1">SUM(F14:F16)</f>
        <v>0</v>
      </c>
      <c r="G13" s="120">
        <f t="shared" si="1"/>
        <v>0</v>
      </c>
      <c r="H13" s="120">
        <f t="shared" si="1"/>
        <v>0</v>
      </c>
      <c r="I13" s="120">
        <f t="shared" si="1"/>
        <v>0</v>
      </c>
      <c r="J13" s="120">
        <f t="shared" si="1"/>
        <v>0</v>
      </c>
      <c r="K13" s="120">
        <f t="shared" si="1"/>
        <v>0</v>
      </c>
      <c r="L13" s="120">
        <f t="shared" si="1"/>
        <v>0</v>
      </c>
      <c r="M13" s="120">
        <f t="shared" si="1"/>
        <v>0</v>
      </c>
      <c r="N13" s="120">
        <f t="shared" si="1"/>
        <v>0</v>
      </c>
      <c r="O13" s="120">
        <f t="shared" si="1"/>
        <v>0</v>
      </c>
      <c r="P13" s="120">
        <f t="shared" si="1"/>
        <v>0</v>
      </c>
      <c r="Q13" s="120">
        <f t="shared" si="1"/>
        <v>0</v>
      </c>
      <c r="R13" s="120">
        <f t="shared" si="1"/>
        <v>0</v>
      </c>
      <c r="S13" s="120">
        <f t="shared" si="1"/>
        <v>0</v>
      </c>
      <c r="T13" s="120">
        <f t="shared" si="1"/>
        <v>0</v>
      </c>
      <c r="U13" s="120">
        <f t="shared" si="1"/>
        <v>0</v>
      </c>
      <c r="V13" s="120">
        <f t="shared" si="1"/>
        <v>0</v>
      </c>
      <c r="W13" s="120">
        <f t="shared" si="1"/>
        <v>0</v>
      </c>
      <c r="X13" s="120">
        <f t="shared" si="1"/>
        <v>0</v>
      </c>
      <c r="Y13" s="120">
        <f t="shared" si="1"/>
        <v>0</v>
      </c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</row>
    <row r="14" spans="1:51" ht="11.25" customHeight="1" x14ac:dyDescent="0.2">
      <c r="A14" s="605"/>
      <c r="B14" s="48" t="s">
        <v>85</v>
      </c>
      <c r="C14" s="12"/>
      <c r="D14" s="141"/>
      <c r="E14" s="118">
        <f>C.2.DRE!E15</f>
        <v>0</v>
      </c>
      <c r="F14" s="118">
        <f>C.2.DRE!F15</f>
        <v>0</v>
      </c>
      <c r="G14" s="118">
        <f>C.2.DRE!G15</f>
        <v>0</v>
      </c>
      <c r="H14" s="118">
        <f>C.2.DRE!H15</f>
        <v>0</v>
      </c>
      <c r="I14" s="118">
        <f>C.2.DRE!I15</f>
        <v>0</v>
      </c>
      <c r="J14" s="118">
        <f>C.2.DRE!J15</f>
        <v>0</v>
      </c>
      <c r="K14" s="118">
        <f>C.2.DRE!K15</f>
        <v>0</v>
      </c>
      <c r="L14" s="118">
        <f>C.2.DRE!L15</f>
        <v>0</v>
      </c>
      <c r="M14" s="118">
        <f>C.2.DRE!M15</f>
        <v>0</v>
      </c>
      <c r="N14" s="118">
        <f>C.2.DRE!N15</f>
        <v>0</v>
      </c>
      <c r="O14" s="118">
        <f>C.2.DRE!O15</f>
        <v>0</v>
      </c>
      <c r="P14" s="118">
        <f>C.2.DRE!P15</f>
        <v>0</v>
      </c>
      <c r="Q14" s="118">
        <f>C.2.DRE!Q15</f>
        <v>0</v>
      </c>
      <c r="R14" s="118">
        <f>C.2.DRE!R15</f>
        <v>0</v>
      </c>
      <c r="S14" s="118">
        <f>C.2.DRE!S15</f>
        <v>0</v>
      </c>
      <c r="T14" s="118">
        <f>C.2.DRE!T15</f>
        <v>0</v>
      </c>
      <c r="U14" s="118">
        <f>C.2.DRE!U15</f>
        <v>0</v>
      </c>
      <c r="V14" s="118">
        <f>C.2.DRE!V15</f>
        <v>0</v>
      </c>
      <c r="W14" s="118">
        <f>C.2.DRE!W15</f>
        <v>0</v>
      </c>
      <c r="X14" s="118">
        <f>C.2.DRE!X15</f>
        <v>0</v>
      </c>
      <c r="Y14" s="118">
        <f>SUM(E14:X14)</f>
        <v>0</v>
      </c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</row>
    <row r="15" spans="1:51" ht="11.25" customHeight="1" x14ac:dyDescent="0.2">
      <c r="A15" s="605"/>
      <c r="B15" s="48" t="s">
        <v>86</v>
      </c>
      <c r="C15" s="12"/>
      <c r="D15" s="141"/>
      <c r="E15" s="118">
        <f>C.2.DRE!E16</f>
        <v>0</v>
      </c>
      <c r="F15" s="118">
        <f>C.2.DRE!F16</f>
        <v>0</v>
      </c>
      <c r="G15" s="118">
        <f>C.2.DRE!G16</f>
        <v>0</v>
      </c>
      <c r="H15" s="118">
        <f>C.2.DRE!H16</f>
        <v>0</v>
      </c>
      <c r="I15" s="118">
        <f>C.2.DRE!I16</f>
        <v>0</v>
      </c>
      <c r="J15" s="118">
        <f>C.2.DRE!J16</f>
        <v>0</v>
      </c>
      <c r="K15" s="118">
        <f>C.2.DRE!K16</f>
        <v>0</v>
      </c>
      <c r="L15" s="118">
        <f>C.2.DRE!L16</f>
        <v>0</v>
      </c>
      <c r="M15" s="118">
        <f>C.2.DRE!M16</f>
        <v>0</v>
      </c>
      <c r="N15" s="118">
        <f>C.2.DRE!N16</f>
        <v>0</v>
      </c>
      <c r="O15" s="118">
        <f>C.2.DRE!O16</f>
        <v>0</v>
      </c>
      <c r="P15" s="118">
        <f>C.2.DRE!P16</f>
        <v>0</v>
      </c>
      <c r="Q15" s="118">
        <f>C.2.DRE!Q16</f>
        <v>0</v>
      </c>
      <c r="R15" s="118">
        <f>C.2.DRE!R16</f>
        <v>0</v>
      </c>
      <c r="S15" s="118">
        <f>C.2.DRE!S16</f>
        <v>0</v>
      </c>
      <c r="T15" s="118">
        <f>C.2.DRE!T16</f>
        <v>0</v>
      </c>
      <c r="U15" s="118">
        <f>C.2.DRE!U16</f>
        <v>0</v>
      </c>
      <c r="V15" s="118">
        <f>C.2.DRE!V16</f>
        <v>0</v>
      </c>
      <c r="W15" s="118">
        <f>C.2.DRE!W16</f>
        <v>0</v>
      </c>
      <c r="X15" s="118">
        <f>C.2.DRE!X16</f>
        <v>0</v>
      </c>
      <c r="Y15" s="118">
        <f>SUM(E15:X15)</f>
        <v>0</v>
      </c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</row>
    <row r="16" spans="1:51" ht="11.25" customHeight="1" x14ac:dyDescent="0.2">
      <c r="A16" s="605"/>
      <c r="B16" s="48" t="s">
        <v>87</v>
      </c>
      <c r="C16" s="12"/>
      <c r="D16" s="141"/>
      <c r="E16" s="118">
        <f>C.2.DRE!E17</f>
        <v>0</v>
      </c>
      <c r="F16" s="118">
        <f>C.2.DRE!F17</f>
        <v>0</v>
      </c>
      <c r="G16" s="118">
        <f>C.2.DRE!G17</f>
        <v>0</v>
      </c>
      <c r="H16" s="118">
        <f>C.2.DRE!H17</f>
        <v>0</v>
      </c>
      <c r="I16" s="118">
        <f>C.2.DRE!I17</f>
        <v>0</v>
      </c>
      <c r="J16" s="118">
        <f>C.2.DRE!J17</f>
        <v>0</v>
      </c>
      <c r="K16" s="118">
        <f>C.2.DRE!K17</f>
        <v>0</v>
      </c>
      <c r="L16" s="118">
        <f>C.2.DRE!L17</f>
        <v>0</v>
      </c>
      <c r="M16" s="118">
        <f>C.2.DRE!M17</f>
        <v>0</v>
      </c>
      <c r="N16" s="118">
        <f>C.2.DRE!N17</f>
        <v>0</v>
      </c>
      <c r="O16" s="118">
        <f>C.2.DRE!O17</f>
        <v>0</v>
      </c>
      <c r="P16" s="118">
        <f>C.2.DRE!P17</f>
        <v>0</v>
      </c>
      <c r="Q16" s="118">
        <f>C.2.DRE!Q17</f>
        <v>0</v>
      </c>
      <c r="R16" s="118">
        <f>C.2.DRE!R17</f>
        <v>0</v>
      </c>
      <c r="S16" s="118">
        <f>C.2.DRE!S17</f>
        <v>0</v>
      </c>
      <c r="T16" s="118">
        <f>C.2.DRE!T17</f>
        <v>0</v>
      </c>
      <c r="U16" s="118">
        <f>C.2.DRE!U17</f>
        <v>0</v>
      </c>
      <c r="V16" s="118">
        <f>C.2.DRE!V17</f>
        <v>0</v>
      </c>
      <c r="W16" s="118">
        <f>C.2.DRE!W17</f>
        <v>0</v>
      </c>
      <c r="X16" s="118">
        <f>C.2.DRE!X17</f>
        <v>0</v>
      </c>
      <c r="Y16" s="118">
        <f>SUM(E16:X16)</f>
        <v>0</v>
      </c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</row>
    <row r="17" spans="1:51" ht="11.25" customHeight="1" x14ac:dyDescent="0.2">
      <c r="A17" s="605"/>
      <c r="B17" s="12"/>
      <c r="C17" s="12"/>
      <c r="D17" s="12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</row>
    <row r="18" spans="1:51" ht="11.25" customHeight="1" x14ac:dyDescent="0.2">
      <c r="A18" s="604" t="s">
        <v>64</v>
      </c>
      <c r="B18" s="12"/>
      <c r="C18" s="12"/>
      <c r="D18" s="141"/>
      <c r="E18" s="120">
        <f>E8+E13</f>
        <v>0</v>
      </c>
      <c r="F18" s="120">
        <f t="shared" ref="F18:Y18" si="2">F8+F13</f>
        <v>3211.2499800000001</v>
      </c>
      <c r="G18" s="120">
        <f t="shared" si="2"/>
        <v>25689.999959999994</v>
      </c>
      <c r="H18" s="120">
        <f t="shared" si="2"/>
        <v>134526.95658</v>
      </c>
      <c r="I18" s="120">
        <f t="shared" si="2"/>
        <v>168308.15420999995</v>
      </c>
      <c r="J18" s="120">
        <f t="shared" si="2"/>
        <v>165310.80863999997</v>
      </c>
      <c r="K18" s="120">
        <f t="shared" si="2"/>
        <v>162313.46312999996</v>
      </c>
      <c r="L18" s="120">
        <f t="shared" si="2"/>
        <v>159316.11758999995</v>
      </c>
      <c r="M18" s="120">
        <f t="shared" si="2"/>
        <v>156318.77208</v>
      </c>
      <c r="N18" s="120">
        <f t="shared" si="2"/>
        <v>153321.42656999998</v>
      </c>
      <c r="O18" s="120">
        <f t="shared" si="2"/>
        <v>150324.08099999998</v>
      </c>
      <c r="P18" s="120">
        <f t="shared" si="2"/>
        <v>147326.73548999999</v>
      </c>
      <c r="Q18" s="120">
        <f t="shared" si="2"/>
        <v>144329.38994999998</v>
      </c>
      <c r="R18" s="120">
        <f t="shared" si="2"/>
        <v>141332.04443999997</v>
      </c>
      <c r="S18" s="120">
        <f t="shared" si="2"/>
        <v>138334.69886999996</v>
      </c>
      <c r="T18" s="120">
        <f t="shared" si="2"/>
        <v>135337.35336000001</v>
      </c>
      <c r="U18" s="120">
        <f t="shared" si="2"/>
        <v>132340.00784999999</v>
      </c>
      <c r="V18" s="120">
        <f t="shared" si="2"/>
        <v>129342.66228000002</v>
      </c>
      <c r="W18" s="120">
        <f t="shared" si="2"/>
        <v>51228.497340000002</v>
      </c>
      <c r="X18" s="120">
        <f t="shared" si="2"/>
        <v>25689.999959999994</v>
      </c>
      <c r="Y18" s="120">
        <f t="shared" si="2"/>
        <v>2323902.4192799996</v>
      </c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</row>
    <row r="19" spans="1:51" ht="11.25" customHeight="1" x14ac:dyDescent="0.2">
      <c r="A19" s="605"/>
      <c r="B19" s="12"/>
      <c r="C19" s="12"/>
      <c r="D19" s="12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</row>
    <row r="20" spans="1:51" ht="11.25" customHeight="1" x14ac:dyDescent="0.2">
      <c r="A20" s="604" t="s">
        <v>50</v>
      </c>
      <c r="B20" s="12"/>
      <c r="C20" s="12"/>
      <c r="D20" s="141"/>
      <c r="E20" s="120">
        <f>SUM(E21:E23)</f>
        <v>-3600</v>
      </c>
      <c r="F20" s="120">
        <f t="shared" ref="F20:Y20" si="3">SUM(F21:F23)</f>
        <v>-4800</v>
      </c>
      <c r="G20" s="120">
        <f t="shared" si="3"/>
        <v>-1200</v>
      </c>
      <c r="H20" s="120">
        <f t="shared" si="3"/>
        <v>-1200</v>
      </c>
      <c r="I20" s="120">
        <f t="shared" si="3"/>
        <v>-1200</v>
      </c>
      <c r="J20" s="120">
        <f t="shared" si="3"/>
        <v>-1200</v>
      </c>
      <c r="K20" s="120">
        <f t="shared" si="3"/>
        <v>-1200</v>
      </c>
      <c r="L20" s="120">
        <f t="shared" si="3"/>
        <v>-1200</v>
      </c>
      <c r="M20" s="120">
        <f t="shared" si="3"/>
        <v>-1200</v>
      </c>
      <c r="N20" s="120">
        <f t="shared" si="3"/>
        <v>-1200</v>
      </c>
      <c r="O20" s="120">
        <f t="shared" si="3"/>
        <v>-1200</v>
      </c>
      <c r="P20" s="120">
        <f t="shared" si="3"/>
        <v>-1200</v>
      </c>
      <c r="Q20" s="120">
        <f t="shared" si="3"/>
        <v>-1200</v>
      </c>
      <c r="R20" s="120">
        <f t="shared" si="3"/>
        <v>-1200</v>
      </c>
      <c r="S20" s="120">
        <f t="shared" si="3"/>
        <v>-1200</v>
      </c>
      <c r="T20" s="120">
        <f t="shared" si="3"/>
        <v>-1200</v>
      </c>
      <c r="U20" s="120">
        <f t="shared" si="3"/>
        <v>-1200</v>
      </c>
      <c r="V20" s="120">
        <f t="shared" si="3"/>
        <v>-1200</v>
      </c>
      <c r="W20" s="120">
        <f t="shared" si="3"/>
        <v>-1200</v>
      </c>
      <c r="X20" s="120">
        <f t="shared" si="3"/>
        <v>-1200</v>
      </c>
      <c r="Y20" s="120">
        <f t="shared" si="3"/>
        <v>-30000</v>
      </c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</row>
    <row r="21" spans="1:51" ht="11.25" customHeight="1" x14ac:dyDescent="0.2">
      <c r="A21" s="606"/>
      <c r="B21" s="48" t="s">
        <v>51</v>
      </c>
      <c r="C21" s="12"/>
      <c r="D21" s="141"/>
      <c r="E21" s="118">
        <f>C.2.DRE!E22</f>
        <v>-3600</v>
      </c>
      <c r="F21" s="118">
        <f>C.2.DRE!F22</f>
        <v>-4800</v>
      </c>
      <c r="G21" s="118">
        <f>C.2.DRE!G22</f>
        <v>-1200</v>
      </c>
      <c r="H21" s="118">
        <f>C.2.DRE!H22</f>
        <v>-1200</v>
      </c>
      <c r="I21" s="118">
        <f>C.2.DRE!I22</f>
        <v>-1200</v>
      </c>
      <c r="J21" s="118">
        <f>C.2.DRE!J22</f>
        <v>-1200</v>
      </c>
      <c r="K21" s="118">
        <f>C.2.DRE!K22</f>
        <v>-1200</v>
      </c>
      <c r="L21" s="118">
        <f>C.2.DRE!L22</f>
        <v>-1200</v>
      </c>
      <c r="M21" s="118">
        <f>C.2.DRE!M22</f>
        <v>-1200</v>
      </c>
      <c r="N21" s="118">
        <f>C.2.DRE!N22</f>
        <v>-1200</v>
      </c>
      <c r="O21" s="118">
        <f>C.2.DRE!O22</f>
        <v>-1200</v>
      </c>
      <c r="P21" s="118">
        <f>C.2.DRE!P22</f>
        <v>-1200</v>
      </c>
      <c r="Q21" s="118">
        <f>C.2.DRE!Q22</f>
        <v>-1200</v>
      </c>
      <c r="R21" s="118">
        <f>C.2.DRE!R22</f>
        <v>-1200</v>
      </c>
      <c r="S21" s="118">
        <f>C.2.DRE!S22</f>
        <v>-1200</v>
      </c>
      <c r="T21" s="118">
        <f>C.2.DRE!T22</f>
        <v>-1200</v>
      </c>
      <c r="U21" s="118">
        <f>C.2.DRE!U22</f>
        <v>-1200</v>
      </c>
      <c r="V21" s="118">
        <f>C.2.DRE!V22</f>
        <v>-1200</v>
      </c>
      <c r="W21" s="118">
        <f>C.2.DRE!W22</f>
        <v>-1200</v>
      </c>
      <c r="X21" s="118">
        <f>C.2.DRE!X22</f>
        <v>-1200</v>
      </c>
      <c r="Y21" s="118">
        <f>SUM(E21:X21)</f>
        <v>-30000</v>
      </c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</row>
    <row r="22" spans="1:51" ht="11.25" customHeight="1" x14ac:dyDescent="0.2">
      <c r="A22" s="606"/>
      <c r="B22" s="48" t="s">
        <v>52</v>
      </c>
      <c r="C22" s="12"/>
      <c r="D22" s="141"/>
      <c r="E22" s="118">
        <f>C.2.DRE!E23</f>
        <v>0</v>
      </c>
      <c r="F22" s="118">
        <f>C.2.DRE!F23</f>
        <v>0</v>
      </c>
      <c r="G22" s="118">
        <f>C.2.DRE!G23</f>
        <v>0</v>
      </c>
      <c r="H22" s="118">
        <f>C.2.DRE!H23</f>
        <v>0</v>
      </c>
      <c r="I22" s="118">
        <f>C.2.DRE!I23</f>
        <v>0</v>
      </c>
      <c r="J22" s="118">
        <f>C.2.DRE!J23</f>
        <v>0</v>
      </c>
      <c r="K22" s="118">
        <f>C.2.DRE!K23</f>
        <v>0</v>
      </c>
      <c r="L22" s="118">
        <f>C.2.DRE!L23</f>
        <v>0</v>
      </c>
      <c r="M22" s="118">
        <f>C.2.DRE!M23</f>
        <v>0</v>
      </c>
      <c r="N22" s="118">
        <f>C.2.DRE!N23</f>
        <v>0</v>
      </c>
      <c r="O22" s="118">
        <f>C.2.DRE!O23</f>
        <v>0</v>
      </c>
      <c r="P22" s="118">
        <f>C.2.DRE!P23</f>
        <v>0</v>
      </c>
      <c r="Q22" s="118">
        <f>C.2.DRE!Q23</f>
        <v>0</v>
      </c>
      <c r="R22" s="118">
        <f>C.2.DRE!R23</f>
        <v>0</v>
      </c>
      <c r="S22" s="118">
        <f>C.2.DRE!S23</f>
        <v>0</v>
      </c>
      <c r="T22" s="118">
        <f>C.2.DRE!T23</f>
        <v>0</v>
      </c>
      <c r="U22" s="118">
        <f>C.2.DRE!U23</f>
        <v>0</v>
      </c>
      <c r="V22" s="118">
        <f>C.2.DRE!V23</f>
        <v>0</v>
      </c>
      <c r="W22" s="118">
        <f>C.2.DRE!W23</f>
        <v>0</v>
      </c>
      <c r="X22" s="118">
        <f>C.2.DRE!X23</f>
        <v>0</v>
      </c>
      <c r="Y22" s="118">
        <f>SUM(E22:X22)</f>
        <v>0</v>
      </c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</row>
    <row r="23" spans="1:51" ht="11.25" customHeight="1" x14ac:dyDescent="0.2">
      <c r="A23" s="606"/>
      <c r="B23" s="48" t="s">
        <v>53</v>
      </c>
      <c r="C23" s="12"/>
      <c r="D23" s="141"/>
      <c r="E23" s="118">
        <f>C.2.DRE!E24</f>
        <v>0</v>
      </c>
      <c r="F23" s="118">
        <f>C.2.DRE!F24</f>
        <v>0</v>
      </c>
      <c r="G23" s="118">
        <f>C.2.DRE!G24</f>
        <v>0</v>
      </c>
      <c r="H23" s="118">
        <f>C.2.DRE!H24</f>
        <v>0</v>
      </c>
      <c r="I23" s="118">
        <f>C.2.DRE!I24</f>
        <v>0</v>
      </c>
      <c r="J23" s="118">
        <f>C.2.DRE!J24</f>
        <v>0</v>
      </c>
      <c r="K23" s="118">
        <f>C.2.DRE!K24</f>
        <v>0</v>
      </c>
      <c r="L23" s="118">
        <f>C.2.DRE!L24</f>
        <v>0</v>
      </c>
      <c r="M23" s="118">
        <f>C.2.DRE!M24</f>
        <v>0</v>
      </c>
      <c r="N23" s="118">
        <f>C.2.DRE!N24</f>
        <v>0</v>
      </c>
      <c r="O23" s="118">
        <f>C.2.DRE!O24</f>
        <v>0</v>
      </c>
      <c r="P23" s="118">
        <f>C.2.DRE!P24</f>
        <v>0</v>
      </c>
      <c r="Q23" s="118">
        <f>C.2.DRE!Q24</f>
        <v>0</v>
      </c>
      <c r="R23" s="118">
        <f>C.2.DRE!R24</f>
        <v>0</v>
      </c>
      <c r="S23" s="118">
        <f>C.2.DRE!S24</f>
        <v>0</v>
      </c>
      <c r="T23" s="118">
        <f>C.2.DRE!T24</f>
        <v>0</v>
      </c>
      <c r="U23" s="118">
        <f>C.2.DRE!U24</f>
        <v>0</v>
      </c>
      <c r="V23" s="118">
        <f>C.2.DRE!V24</f>
        <v>0</v>
      </c>
      <c r="W23" s="118">
        <f>C.2.DRE!W24</f>
        <v>0</v>
      </c>
      <c r="X23" s="118">
        <f>C.2.DRE!X24</f>
        <v>0</v>
      </c>
      <c r="Y23" s="118">
        <f>SUM(E23:X23)</f>
        <v>0</v>
      </c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</row>
    <row r="24" spans="1:51" ht="11.25" customHeight="1" x14ac:dyDescent="0.2">
      <c r="A24" s="607"/>
      <c r="B24" s="12"/>
      <c r="C24" s="12"/>
      <c r="D24" s="141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</row>
    <row r="25" spans="1:51" ht="11.25" customHeight="1" x14ac:dyDescent="0.2">
      <c r="A25" s="604" t="s">
        <v>29</v>
      </c>
      <c r="B25" s="9"/>
      <c r="C25" s="9"/>
      <c r="D25" s="141"/>
      <c r="E25" s="120">
        <f>E18+E20</f>
        <v>-3600</v>
      </c>
      <c r="F25" s="120">
        <f t="shared" ref="F25:Y25" si="4">F18+F20</f>
        <v>-1588.7500199999999</v>
      </c>
      <c r="G25" s="120">
        <f t="shared" si="4"/>
        <v>24489.999959999994</v>
      </c>
      <c r="H25" s="120">
        <f t="shared" si="4"/>
        <v>133326.95658</v>
      </c>
      <c r="I25" s="120">
        <f t="shared" si="4"/>
        <v>167108.15420999995</v>
      </c>
      <c r="J25" s="120">
        <f t="shared" si="4"/>
        <v>164110.80863999997</v>
      </c>
      <c r="K25" s="120">
        <f t="shared" si="4"/>
        <v>161113.46312999996</v>
      </c>
      <c r="L25" s="120">
        <f t="shared" si="4"/>
        <v>158116.11758999995</v>
      </c>
      <c r="M25" s="120">
        <f t="shared" si="4"/>
        <v>155118.77208</v>
      </c>
      <c r="N25" s="120">
        <f t="shared" si="4"/>
        <v>152121.42656999998</v>
      </c>
      <c r="O25" s="120">
        <f t="shared" si="4"/>
        <v>149124.08099999998</v>
      </c>
      <c r="P25" s="120">
        <f t="shared" si="4"/>
        <v>146126.73548999999</v>
      </c>
      <c r="Q25" s="120">
        <f t="shared" si="4"/>
        <v>143129.38994999998</v>
      </c>
      <c r="R25" s="120">
        <f t="shared" si="4"/>
        <v>140132.04443999997</v>
      </c>
      <c r="S25" s="120">
        <f t="shared" si="4"/>
        <v>137134.69886999996</v>
      </c>
      <c r="T25" s="120">
        <f t="shared" si="4"/>
        <v>134137.35336000001</v>
      </c>
      <c r="U25" s="120">
        <f t="shared" si="4"/>
        <v>131140.00784999999</v>
      </c>
      <c r="V25" s="120">
        <f t="shared" si="4"/>
        <v>128142.66228000002</v>
      </c>
      <c r="W25" s="120">
        <f t="shared" si="4"/>
        <v>50028.497340000002</v>
      </c>
      <c r="X25" s="120">
        <f t="shared" si="4"/>
        <v>24489.999959999994</v>
      </c>
      <c r="Y25" s="120">
        <f t="shared" si="4"/>
        <v>2293902.4192799996</v>
      </c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</row>
    <row r="26" spans="1:51" ht="11.25" customHeight="1" x14ac:dyDescent="0.2">
      <c r="A26" s="607"/>
      <c r="B26" s="12"/>
      <c r="C26" s="12"/>
      <c r="D26" s="141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</row>
    <row r="27" spans="1:51" ht="11.25" customHeight="1" x14ac:dyDescent="0.2">
      <c r="A27" s="607" t="s">
        <v>30</v>
      </c>
      <c r="B27" s="12"/>
      <c r="C27" s="12"/>
      <c r="D27" s="12"/>
      <c r="E27" s="119">
        <f>A.2.TRIBUTOS!E$54</f>
        <v>0</v>
      </c>
      <c r="F27" s="119">
        <f>A.2.TRIBUTOS!F$54</f>
        <v>0</v>
      </c>
      <c r="G27" s="119">
        <f>A.2.TRIBUTOS!G$54</f>
        <v>-4825.3124849999986</v>
      </c>
      <c r="H27" s="119">
        <f>A.2.TRIBUTOS!H$54</f>
        <v>-33331.739145</v>
      </c>
      <c r="I27" s="119">
        <f>A.2.TRIBUTOS!I$54</f>
        <v>-41777.038552499987</v>
      </c>
      <c r="J27" s="119">
        <f>A.2.TRIBUTOS!J$54</f>
        <v>-41027.702159999993</v>
      </c>
      <c r="K27" s="119">
        <f>A.2.TRIBUTOS!K$54</f>
        <v>-40278.36578249999</v>
      </c>
      <c r="L27" s="119">
        <f>A.2.TRIBUTOS!L$54</f>
        <v>-39529.029397499988</v>
      </c>
      <c r="M27" s="119">
        <f>A.2.TRIBUTOS!M$54</f>
        <v>-38779.693019999999</v>
      </c>
      <c r="N27" s="119">
        <f>A.2.TRIBUTOS!N$54</f>
        <v>-38030.356642499995</v>
      </c>
      <c r="O27" s="119">
        <f>A.2.TRIBUTOS!O$54</f>
        <v>-37281.020249999994</v>
      </c>
      <c r="P27" s="119">
        <f>A.2.TRIBUTOS!P$54</f>
        <v>-36531.683872499998</v>
      </c>
      <c r="Q27" s="119">
        <f>A.2.TRIBUTOS!Q$54</f>
        <v>-35782.347487499996</v>
      </c>
      <c r="R27" s="119">
        <f>A.2.TRIBUTOS!R$54</f>
        <v>-35033.011109999992</v>
      </c>
      <c r="S27" s="119">
        <f>A.2.TRIBUTOS!S$54</f>
        <v>-34283.674717499991</v>
      </c>
      <c r="T27" s="119">
        <f>A.2.TRIBUTOS!T$54</f>
        <v>-33534.338340000002</v>
      </c>
      <c r="U27" s="119">
        <f>A.2.TRIBUTOS!U$54</f>
        <v>-32785.001962499999</v>
      </c>
      <c r="V27" s="119">
        <f>A.2.TRIBUTOS!V$54</f>
        <v>-32035.665570000005</v>
      </c>
      <c r="W27" s="119">
        <f>A.2.TRIBUTOS!W$54</f>
        <v>-12507.124335</v>
      </c>
      <c r="X27" s="119">
        <f>A.2.TRIBUTOS!X$54</f>
        <v>-6122.4999899999984</v>
      </c>
      <c r="Y27" s="118">
        <f>SUM(E27:X27)</f>
        <v>-573475.60481999989</v>
      </c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</row>
    <row r="28" spans="1:51" ht="11.25" customHeight="1" x14ac:dyDescent="0.2">
      <c r="A28" s="607" t="s">
        <v>31</v>
      </c>
      <c r="B28" s="12"/>
      <c r="C28" s="12"/>
      <c r="D28" s="141"/>
      <c r="E28" s="119">
        <f>A.2.TRIBUTOS!E$68</f>
        <v>0</v>
      </c>
      <c r="F28" s="119">
        <f>A.2.TRIBUTOS!F$68</f>
        <v>0</v>
      </c>
      <c r="G28" s="119">
        <f>A.2.TRIBUTOS!G$68</f>
        <v>-1737.1124945999993</v>
      </c>
      <c r="H28" s="119">
        <f>A.2.TRIBUTOS!H$68</f>
        <v>-11999.426092199999</v>
      </c>
      <c r="I28" s="119">
        <f>A.2.TRIBUTOS!I$68</f>
        <v>-15039.733878899995</v>
      </c>
      <c r="J28" s="119">
        <f>A.2.TRIBUTOS!J$68</f>
        <v>-14769.972777599996</v>
      </c>
      <c r="K28" s="119">
        <f>A.2.TRIBUTOS!K$68</f>
        <v>-14500.211681699995</v>
      </c>
      <c r="L28" s="119">
        <f>A.2.TRIBUTOS!L$68</f>
        <v>-14230.450583099995</v>
      </c>
      <c r="M28" s="119">
        <f>A.2.TRIBUTOS!M$68</f>
        <v>-13960.689487199999</v>
      </c>
      <c r="N28" s="119">
        <f>A.2.TRIBUTOS!N$68</f>
        <v>-13690.928391299998</v>
      </c>
      <c r="O28" s="119">
        <f>A.2.TRIBUTOS!O$68</f>
        <v>-13421.167289999998</v>
      </c>
      <c r="P28" s="119">
        <f>A.2.TRIBUTOS!P$68</f>
        <v>-13151.406194099998</v>
      </c>
      <c r="Q28" s="119">
        <f>A.2.TRIBUTOS!Q$68</f>
        <v>-12881.645095499998</v>
      </c>
      <c r="R28" s="119">
        <f>A.2.TRIBUTOS!R$68</f>
        <v>-12611.883999599997</v>
      </c>
      <c r="S28" s="119">
        <f>A.2.TRIBUTOS!S$68</f>
        <v>-12342.122898299996</v>
      </c>
      <c r="T28" s="119">
        <f>A.2.TRIBUTOS!T$68</f>
        <v>-12072.361802400001</v>
      </c>
      <c r="U28" s="119">
        <f>A.2.TRIBUTOS!U$68</f>
        <v>-11802.600706499999</v>
      </c>
      <c r="V28" s="119">
        <f>A.2.TRIBUTOS!V$68</f>
        <v>-11532.839605200001</v>
      </c>
      <c r="W28" s="119">
        <f>A.2.TRIBUTOS!W$68</f>
        <v>-4502.5647606000002</v>
      </c>
      <c r="X28" s="119">
        <f>A.2.TRIBUTOS!X$68</f>
        <v>-2204.0999963999993</v>
      </c>
      <c r="Y28" s="118">
        <f>SUM(E28:X28)</f>
        <v>-206451.21773519996</v>
      </c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</row>
    <row r="29" spans="1:51" ht="6" customHeight="1" x14ac:dyDescent="0.2">
      <c r="A29" s="607"/>
      <c r="B29" s="12"/>
      <c r="C29" s="12"/>
      <c r="D29" s="12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</row>
    <row r="30" spans="1:51" s="1" customFormat="1" ht="18" customHeight="1" x14ac:dyDescent="0.2">
      <c r="A30" s="124" t="s">
        <v>33</v>
      </c>
      <c r="B30" s="61"/>
      <c r="C30" s="61"/>
      <c r="D30" s="152"/>
      <c r="E30" s="123">
        <f>E25+E27+E28</f>
        <v>-3600</v>
      </c>
      <c r="F30" s="123">
        <f t="shared" ref="F30:Y30" si="5">F25+F27+F28</f>
        <v>-1588.7500199999999</v>
      </c>
      <c r="G30" s="123">
        <f t="shared" si="5"/>
        <v>17927.574980399997</v>
      </c>
      <c r="H30" s="123">
        <f t="shared" si="5"/>
        <v>87995.791342800003</v>
      </c>
      <c r="I30" s="123">
        <f t="shared" si="5"/>
        <v>110291.38177859997</v>
      </c>
      <c r="J30" s="123">
        <f t="shared" si="5"/>
        <v>108313.13370239999</v>
      </c>
      <c r="K30" s="123">
        <f t="shared" si="5"/>
        <v>106334.88566579999</v>
      </c>
      <c r="L30" s="123">
        <f t="shared" si="5"/>
        <v>104356.63760939997</v>
      </c>
      <c r="M30" s="123">
        <f t="shared" si="5"/>
        <v>102378.38957279999</v>
      </c>
      <c r="N30" s="123">
        <f t="shared" si="5"/>
        <v>100400.14153619998</v>
      </c>
      <c r="O30" s="123">
        <f t="shared" si="5"/>
        <v>98421.893459999977</v>
      </c>
      <c r="P30" s="123">
        <f t="shared" si="5"/>
        <v>96443.645423399998</v>
      </c>
      <c r="Q30" s="123">
        <f t="shared" si="5"/>
        <v>94465.397366999983</v>
      </c>
      <c r="R30" s="123">
        <f t="shared" si="5"/>
        <v>92487.149330399974</v>
      </c>
      <c r="S30" s="123">
        <f t="shared" si="5"/>
        <v>90508.901254199969</v>
      </c>
      <c r="T30" s="123">
        <f t="shared" si="5"/>
        <v>88530.653217600004</v>
      </c>
      <c r="U30" s="123">
        <f t="shared" si="5"/>
        <v>86552.405180999995</v>
      </c>
      <c r="V30" s="123">
        <f t="shared" si="5"/>
        <v>84574.157104800004</v>
      </c>
      <c r="W30" s="123">
        <f t="shared" si="5"/>
        <v>33018.808244400003</v>
      </c>
      <c r="X30" s="123">
        <f t="shared" si="5"/>
        <v>16163.399973599997</v>
      </c>
      <c r="Y30" s="123">
        <f t="shared" si="5"/>
        <v>1513975.5967247996</v>
      </c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</row>
    <row r="31" spans="1:51" ht="6" customHeight="1" x14ac:dyDescent="0.2">
      <c r="A31" s="607"/>
      <c r="B31" s="12"/>
      <c r="C31" s="12"/>
      <c r="D31" s="12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</row>
    <row r="32" spans="1:51" ht="11.25" customHeight="1" x14ac:dyDescent="0.2">
      <c r="A32" s="607"/>
      <c r="B32" s="48" t="s">
        <v>54</v>
      </c>
      <c r="C32" s="12"/>
      <c r="D32" s="141"/>
      <c r="E32" s="118">
        <f>-A.6.CRON_INV!E58</f>
        <v>-3102.5</v>
      </c>
      <c r="F32" s="118">
        <f>-A.6.CRON_INV!F58</f>
        <v>0</v>
      </c>
      <c r="G32" s="118">
        <f>-A.6.CRON_INV!G58</f>
        <v>0</v>
      </c>
      <c r="H32" s="118">
        <f>-A.6.CRON_INV!H58</f>
        <v>0</v>
      </c>
      <c r="I32" s="118">
        <f>-A.6.CRON_INV!I58</f>
        <v>0</v>
      </c>
      <c r="J32" s="118">
        <f>-A.6.CRON_INV!J58</f>
        <v>0</v>
      </c>
      <c r="K32" s="118">
        <f>-A.6.CRON_INV!K58</f>
        <v>0</v>
      </c>
      <c r="L32" s="118">
        <f>-A.6.CRON_INV!L58</f>
        <v>0</v>
      </c>
      <c r="M32" s="118">
        <f>-A.6.CRON_INV!M58</f>
        <v>0</v>
      </c>
      <c r="N32" s="118">
        <f>-A.6.CRON_INV!N58</f>
        <v>0</v>
      </c>
      <c r="O32" s="118">
        <f>-A.6.CRON_INV!O58</f>
        <v>0</v>
      </c>
      <c r="P32" s="118">
        <f>-A.6.CRON_INV!P58</f>
        <v>0</v>
      </c>
      <c r="Q32" s="118">
        <f>-A.6.CRON_INV!Q58</f>
        <v>0</v>
      </c>
      <c r="R32" s="118">
        <f>-A.6.CRON_INV!R58</f>
        <v>0</v>
      </c>
      <c r="S32" s="118">
        <f>-A.6.CRON_INV!S58</f>
        <v>0</v>
      </c>
      <c r="T32" s="118">
        <f>-A.6.CRON_INV!T58</f>
        <v>0</v>
      </c>
      <c r="U32" s="118">
        <f>-A.6.CRON_INV!U58</f>
        <v>0</v>
      </c>
      <c r="V32" s="118">
        <f>-A.6.CRON_INV!V58</f>
        <v>0</v>
      </c>
      <c r="W32" s="118">
        <f>-A.6.CRON_INV!W58</f>
        <v>0</v>
      </c>
      <c r="X32" s="118">
        <f>-A.6.CRON_INV!X58</f>
        <v>0</v>
      </c>
      <c r="Y32" s="118">
        <f>SUM(E32:X32)</f>
        <v>-3102.5</v>
      </c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</row>
    <row r="33" spans="1:51" ht="11.25" customHeight="1" x14ac:dyDescent="0.2">
      <c r="A33" s="607"/>
      <c r="B33" s="48" t="s">
        <v>223</v>
      </c>
      <c r="C33" s="12"/>
      <c r="D33" s="141"/>
      <c r="E33" s="118">
        <f>-'A.5.DESP_ PRE_OPER'!E7</f>
        <v>0</v>
      </c>
      <c r="F33" s="118">
        <f>-'A.5.DESP_ PRE_OPER'!F7</f>
        <v>0</v>
      </c>
      <c r="G33" s="118">
        <f>-'A.5.DESP_ PRE_OPER'!G7</f>
        <v>0</v>
      </c>
      <c r="H33" s="118">
        <f>-'A.5.DESP_ PRE_OPER'!H7</f>
        <v>0</v>
      </c>
      <c r="I33" s="118">
        <f>-'A.5.DESP_ PRE_OPER'!I7</f>
        <v>0</v>
      </c>
      <c r="J33" s="118">
        <f>-'A.5.DESP_ PRE_OPER'!J7</f>
        <v>0</v>
      </c>
      <c r="K33" s="118">
        <f>-'A.5.DESP_ PRE_OPER'!K7</f>
        <v>0</v>
      </c>
      <c r="L33" s="118">
        <f>-'A.5.DESP_ PRE_OPER'!L7</f>
        <v>0</v>
      </c>
      <c r="M33" s="118">
        <f>-'A.5.DESP_ PRE_OPER'!M7</f>
        <v>0</v>
      </c>
      <c r="N33" s="118">
        <f>-'A.5.DESP_ PRE_OPER'!N7</f>
        <v>0</v>
      </c>
      <c r="O33" s="118">
        <f>-'A.5.DESP_ PRE_OPER'!O7</f>
        <v>0</v>
      </c>
      <c r="P33" s="118">
        <f>-'A.5.DESP_ PRE_OPER'!P7</f>
        <v>0</v>
      </c>
      <c r="Q33" s="118">
        <f>-'A.5.DESP_ PRE_OPER'!Q7</f>
        <v>0</v>
      </c>
      <c r="R33" s="118">
        <f>-'A.5.DESP_ PRE_OPER'!R7</f>
        <v>0</v>
      </c>
      <c r="S33" s="118">
        <f>-'A.5.DESP_ PRE_OPER'!S7</f>
        <v>0</v>
      </c>
      <c r="T33" s="118">
        <f>-'A.5.DESP_ PRE_OPER'!T7</f>
        <v>0</v>
      </c>
      <c r="U33" s="118">
        <f>-'A.5.DESP_ PRE_OPER'!U7</f>
        <v>0</v>
      </c>
      <c r="V33" s="118">
        <f>-'A.5.DESP_ PRE_OPER'!V7</f>
        <v>0</v>
      </c>
      <c r="W33" s="118">
        <f>-'A.5.DESP_ PRE_OPER'!W7</f>
        <v>0</v>
      </c>
      <c r="X33" s="118">
        <f>-'A.5.DESP_ PRE_OPER'!X7</f>
        <v>0</v>
      </c>
      <c r="Y33" s="118">
        <f>SUM(E33:X33)</f>
        <v>0</v>
      </c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</row>
    <row r="34" spans="1:51" ht="6" customHeight="1" x14ac:dyDescent="0.2">
      <c r="A34" s="607"/>
      <c r="B34" s="48"/>
      <c r="C34" s="12"/>
      <c r="D34" s="141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</row>
    <row r="35" spans="1:51" ht="11.25" customHeight="1" x14ac:dyDescent="0.2">
      <c r="A35" s="607"/>
      <c r="B35" s="48" t="s">
        <v>184</v>
      </c>
      <c r="C35" s="12"/>
      <c r="D35" s="141"/>
      <c r="E35" s="326">
        <f>A.11.CAPITAL_GIRO!D$9</f>
        <v>0</v>
      </c>
      <c r="F35" s="326">
        <f>A.11.CAPITAL_GIRO!E$9</f>
        <v>0</v>
      </c>
      <c r="G35" s="326">
        <f>A.11.CAPITAL_GIRO!F$9</f>
        <v>0</v>
      </c>
      <c r="H35" s="326">
        <f>A.11.CAPITAL_GIRO!G$9</f>
        <v>0</v>
      </c>
      <c r="I35" s="326">
        <f>A.11.CAPITAL_GIRO!H$9</f>
        <v>0</v>
      </c>
      <c r="J35" s="326">
        <f>A.11.CAPITAL_GIRO!I$9</f>
        <v>0</v>
      </c>
      <c r="K35" s="326">
        <f>A.11.CAPITAL_GIRO!J$9</f>
        <v>0</v>
      </c>
      <c r="L35" s="326">
        <f>A.11.CAPITAL_GIRO!K$9</f>
        <v>0</v>
      </c>
      <c r="M35" s="326">
        <f>A.11.CAPITAL_GIRO!L$9</f>
        <v>0</v>
      </c>
      <c r="N35" s="326">
        <f>A.11.CAPITAL_GIRO!M$9</f>
        <v>0</v>
      </c>
      <c r="O35" s="326">
        <f>A.11.CAPITAL_GIRO!N$9</f>
        <v>0</v>
      </c>
      <c r="P35" s="326">
        <f>A.11.CAPITAL_GIRO!O$9</f>
        <v>0</v>
      </c>
      <c r="Q35" s="326">
        <f>A.11.CAPITAL_GIRO!P$9</f>
        <v>0</v>
      </c>
      <c r="R35" s="326">
        <f>A.11.CAPITAL_GIRO!Q$9</f>
        <v>0</v>
      </c>
      <c r="S35" s="326">
        <f>A.11.CAPITAL_GIRO!R$9</f>
        <v>0</v>
      </c>
      <c r="T35" s="326">
        <f>A.11.CAPITAL_GIRO!S$9</f>
        <v>0</v>
      </c>
      <c r="U35" s="326">
        <f>A.11.CAPITAL_GIRO!T$9</f>
        <v>0</v>
      </c>
      <c r="V35" s="326">
        <f>A.11.CAPITAL_GIRO!U$9</f>
        <v>0</v>
      </c>
      <c r="W35" s="326">
        <f>A.11.CAPITAL_GIRO!V$9</f>
        <v>0</v>
      </c>
      <c r="X35" s="326">
        <f>A.11.CAPITAL_GIRO!W$9</f>
        <v>0</v>
      </c>
      <c r="Y35" s="118">
        <f>SUM(E35:X35)</f>
        <v>0</v>
      </c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</row>
    <row r="36" spans="1:51" ht="6" customHeight="1" x14ac:dyDescent="0.2">
      <c r="A36" s="607"/>
      <c r="B36" s="12"/>
      <c r="C36" s="12"/>
      <c r="D36" s="12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</row>
    <row r="37" spans="1:51" s="1" customFormat="1" ht="18" customHeight="1" x14ac:dyDescent="0.2">
      <c r="A37" s="124" t="s">
        <v>34</v>
      </c>
      <c r="B37" s="124"/>
      <c r="C37" s="60"/>
      <c r="D37" s="325"/>
      <c r="E37" s="123">
        <f>E30+E32+E33+E35</f>
        <v>-6702.5</v>
      </c>
      <c r="F37" s="123">
        <f t="shared" ref="F37:Y37" si="6">F30+F32+F33+F35</f>
        <v>-1588.7500199999999</v>
      </c>
      <c r="G37" s="123">
        <f t="shared" si="6"/>
        <v>17927.574980399997</v>
      </c>
      <c r="H37" s="123">
        <f t="shared" si="6"/>
        <v>87995.791342800003</v>
      </c>
      <c r="I37" s="123">
        <f t="shared" si="6"/>
        <v>110291.38177859997</v>
      </c>
      <c r="J37" s="123">
        <f t="shared" si="6"/>
        <v>108313.13370239999</v>
      </c>
      <c r="K37" s="123">
        <f t="shared" si="6"/>
        <v>106334.88566579999</v>
      </c>
      <c r="L37" s="123">
        <f t="shared" si="6"/>
        <v>104356.63760939997</v>
      </c>
      <c r="M37" s="123">
        <f t="shared" si="6"/>
        <v>102378.38957279999</v>
      </c>
      <c r="N37" s="123">
        <f t="shared" si="6"/>
        <v>100400.14153619998</v>
      </c>
      <c r="O37" s="123">
        <f t="shared" si="6"/>
        <v>98421.893459999977</v>
      </c>
      <c r="P37" s="123">
        <f t="shared" si="6"/>
        <v>96443.645423399998</v>
      </c>
      <c r="Q37" s="123">
        <f t="shared" si="6"/>
        <v>94465.397366999983</v>
      </c>
      <c r="R37" s="123">
        <f t="shared" si="6"/>
        <v>92487.149330399974</v>
      </c>
      <c r="S37" s="123">
        <f t="shared" si="6"/>
        <v>90508.901254199969</v>
      </c>
      <c r="T37" s="123">
        <f t="shared" si="6"/>
        <v>88530.653217600004</v>
      </c>
      <c r="U37" s="123">
        <f t="shared" si="6"/>
        <v>86552.405180999995</v>
      </c>
      <c r="V37" s="123">
        <f t="shared" si="6"/>
        <v>84574.157104800004</v>
      </c>
      <c r="W37" s="123">
        <f t="shared" si="6"/>
        <v>33018.808244400003</v>
      </c>
      <c r="X37" s="123">
        <f t="shared" si="6"/>
        <v>16163.399973599997</v>
      </c>
      <c r="Y37" s="123">
        <f t="shared" si="6"/>
        <v>1510873.0967247996</v>
      </c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</row>
    <row r="38" spans="1:51" ht="6" customHeight="1" x14ac:dyDescent="0.2">
      <c r="A38" s="607"/>
      <c r="B38" s="12"/>
      <c r="C38" s="12"/>
      <c r="D38" s="12"/>
      <c r="E38" s="120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</row>
    <row r="39" spans="1:51" ht="12" customHeight="1" x14ac:dyDescent="0.2">
      <c r="A39" s="607"/>
      <c r="B39" s="12" t="s">
        <v>10</v>
      </c>
      <c r="C39" s="12"/>
      <c r="D39" s="141"/>
      <c r="E39" s="118">
        <f>A.10.SERV_DIVIDA!D$17+A.10.SERV_DIVIDA!D$58</f>
        <v>0</v>
      </c>
      <c r="F39" s="118">
        <f>A.10.SERV_DIVIDA!E$17+A.10.SERV_DIVIDA!E$58</f>
        <v>0</v>
      </c>
      <c r="G39" s="118">
        <f>A.10.SERV_DIVIDA!F$17+A.10.SERV_DIVIDA!F$58</f>
        <v>0</v>
      </c>
      <c r="H39" s="118">
        <f>A.10.SERV_DIVIDA!G$17+A.10.SERV_DIVIDA!G$58</f>
        <v>0</v>
      </c>
      <c r="I39" s="118">
        <f>A.10.SERV_DIVIDA!H$17+A.10.SERV_DIVIDA!H$58</f>
        <v>0</v>
      </c>
      <c r="J39" s="118">
        <f>A.10.SERV_DIVIDA!I$17+A.10.SERV_DIVIDA!I$58</f>
        <v>0</v>
      </c>
      <c r="K39" s="118">
        <f>A.10.SERV_DIVIDA!J$17+A.10.SERV_DIVIDA!J$58</f>
        <v>0</v>
      </c>
      <c r="L39" s="118">
        <f>A.10.SERV_DIVIDA!K$17+A.10.SERV_DIVIDA!K$58</f>
        <v>0</v>
      </c>
      <c r="M39" s="118">
        <f>A.10.SERV_DIVIDA!L$17+A.10.SERV_DIVIDA!L$58</f>
        <v>0</v>
      </c>
      <c r="N39" s="118">
        <f>A.10.SERV_DIVIDA!M$17+A.10.SERV_DIVIDA!M$58</f>
        <v>0</v>
      </c>
      <c r="O39" s="118">
        <f>A.10.SERV_DIVIDA!N$17+A.10.SERV_DIVIDA!N$58</f>
        <v>0</v>
      </c>
      <c r="P39" s="118">
        <f>A.10.SERV_DIVIDA!O$17+A.10.SERV_DIVIDA!O$58</f>
        <v>0</v>
      </c>
      <c r="Q39" s="118">
        <f>A.10.SERV_DIVIDA!P$17+A.10.SERV_DIVIDA!P$58</f>
        <v>0</v>
      </c>
      <c r="R39" s="118">
        <f>A.10.SERV_DIVIDA!Q$17+A.10.SERV_DIVIDA!Q$58</f>
        <v>0</v>
      </c>
      <c r="S39" s="118">
        <f>A.10.SERV_DIVIDA!R$17+A.10.SERV_DIVIDA!R$58</f>
        <v>0</v>
      </c>
      <c r="T39" s="118">
        <f>A.10.SERV_DIVIDA!S$17+A.10.SERV_DIVIDA!S$58</f>
        <v>0</v>
      </c>
      <c r="U39" s="118">
        <f>A.10.SERV_DIVIDA!T$17+A.10.SERV_DIVIDA!T$58</f>
        <v>0</v>
      </c>
      <c r="V39" s="118">
        <f>A.10.SERV_DIVIDA!U$17+A.10.SERV_DIVIDA!U$58</f>
        <v>0</v>
      </c>
      <c r="W39" s="118">
        <f>A.10.SERV_DIVIDA!V$17+A.10.SERV_DIVIDA!V$58</f>
        <v>0</v>
      </c>
      <c r="X39" s="118">
        <f>A.10.SERV_DIVIDA!W$17+A.10.SERV_DIVIDA!W$58</f>
        <v>0</v>
      </c>
      <c r="Y39" s="118">
        <f>SUM(E39:X39)</f>
        <v>0</v>
      </c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</row>
    <row r="40" spans="1:51" ht="12" customHeight="1" x14ac:dyDescent="0.2">
      <c r="A40" s="607"/>
      <c r="B40" s="12" t="s">
        <v>3</v>
      </c>
      <c r="C40" s="12"/>
      <c r="D40" s="142"/>
      <c r="E40" s="118">
        <f>SUM(E41:E42)</f>
        <v>0</v>
      </c>
      <c r="F40" s="118">
        <f t="shared" ref="F40:X40" si="7">SUM(F41:F42)</f>
        <v>0</v>
      </c>
      <c r="G40" s="118">
        <f t="shared" si="7"/>
        <v>0</v>
      </c>
      <c r="H40" s="118">
        <f t="shared" si="7"/>
        <v>0</v>
      </c>
      <c r="I40" s="118">
        <f t="shared" si="7"/>
        <v>0</v>
      </c>
      <c r="J40" s="118">
        <f t="shared" si="7"/>
        <v>0</v>
      </c>
      <c r="K40" s="118">
        <f t="shared" si="7"/>
        <v>0</v>
      </c>
      <c r="L40" s="118">
        <f t="shared" si="7"/>
        <v>0</v>
      </c>
      <c r="M40" s="118">
        <f t="shared" si="7"/>
        <v>0</v>
      </c>
      <c r="N40" s="118">
        <f t="shared" si="7"/>
        <v>0</v>
      </c>
      <c r="O40" s="118">
        <f t="shared" si="7"/>
        <v>0</v>
      </c>
      <c r="P40" s="118">
        <f t="shared" si="7"/>
        <v>0</v>
      </c>
      <c r="Q40" s="118">
        <f t="shared" si="7"/>
        <v>0</v>
      </c>
      <c r="R40" s="118">
        <f t="shared" si="7"/>
        <v>0</v>
      </c>
      <c r="S40" s="118">
        <f t="shared" si="7"/>
        <v>0</v>
      </c>
      <c r="T40" s="118">
        <f t="shared" si="7"/>
        <v>0</v>
      </c>
      <c r="U40" s="118">
        <f t="shared" si="7"/>
        <v>0</v>
      </c>
      <c r="V40" s="118">
        <f t="shared" si="7"/>
        <v>0</v>
      </c>
      <c r="W40" s="118">
        <f t="shared" si="7"/>
        <v>0</v>
      </c>
      <c r="X40" s="118">
        <f t="shared" si="7"/>
        <v>0</v>
      </c>
      <c r="Y40" s="118">
        <f>SUM(Y41:Y42)</f>
        <v>0</v>
      </c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</row>
    <row r="41" spans="1:51" ht="12" customHeight="1" x14ac:dyDescent="0.2">
      <c r="A41" s="607"/>
      <c r="B41" s="12"/>
      <c r="C41" s="12" t="s">
        <v>4</v>
      </c>
      <c r="D41" s="141"/>
      <c r="E41" s="118">
        <f>-A.10.SERV_DIVIDA!D$21-A.10.SERV_DIVIDA!D$62</f>
        <v>0</v>
      </c>
      <c r="F41" s="118">
        <f>-A.10.SERV_DIVIDA!E$21-A.10.SERV_DIVIDA!E$62</f>
        <v>0</v>
      </c>
      <c r="G41" s="118">
        <f>-A.10.SERV_DIVIDA!F$21-A.10.SERV_DIVIDA!F$62</f>
        <v>0</v>
      </c>
      <c r="H41" s="118">
        <f>-A.10.SERV_DIVIDA!G$21-A.10.SERV_DIVIDA!G$62</f>
        <v>0</v>
      </c>
      <c r="I41" s="118">
        <f>-A.10.SERV_DIVIDA!H$21-A.10.SERV_DIVIDA!H$62</f>
        <v>0</v>
      </c>
      <c r="J41" s="118">
        <f>-A.10.SERV_DIVIDA!I$21-A.10.SERV_DIVIDA!I$62</f>
        <v>0</v>
      </c>
      <c r="K41" s="118">
        <f>-A.10.SERV_DIVIDA!J$21-A.10.SERV_DIVIDA!J$62</f>
        <v>0</v>
      </c>
      <c r="L41" s="118">
        <f>-A.10.SERV_DIVIDA!K$21-A.10.SERV_DIVIDA!K$62</f>
        <v>0</v>
      </c>
      <c r="M41" s="118">
        <f>-A.10.SERV_DIVIDA!L$21-A.10.SERV_DIVIDA!L$62</f>
        <v>0</v>
      </c>
      <c r="N41" s="118">
        <f>-A.10.SERV_DIVIDA!M$21-A.10.SERV_DIVIDA!M$62</f>
        <v>0</v>
      </c>
      <c r="O41" s="118">
        <f>-A.10.SERV_DIVIDA!N$21-A.10.SERV_DIVIDA!N$62</f>
        <v>0</v>
      </c>
      <c r="P41" s="118">
        <f>-A.10.SERV_DIVIDA!O$21-A.10.SERV_DIVIDA!O$62</f>
        <v>0</v>
      </c>
      <c r="Q41" s="118">
        <f>-A.10.SERV_DIVIDA!P$21-A.10.SERV_DIVIDA!P$62</f>
        <v>0</v>
      </c>
      <c r="R41" s="118">
        <f>-A.10.SERV_DIVIDA!Q$21-A.10.SERV_DIVIDA!Q$62</f>
        <v>0</v>
      </c>
      <c r="S41" s="118">
        <f>-A.10.SERV_DIVIDA!R$21-A.10.SERV_DIVIDA!R$62</f>
        <v>0</v>
      </c>
      <c r="T41" s="118">
        <f>-A.10.SERV_DIVIDA!S$21-A.10.SERV_DIVIDA!S$62</f>
        <v>0</v>
      </c>
      <c r="U41" s="118">
        <f>-A.10.SERV_DIVIDA!T$21-A.10.SERV_DIVIDA!T$62</f>
        <v>0</v>
      </c>
      <c r="V41" s="118">
        <f>-A.10.SERV_DIVIDA!U$21-A.10.SERV_DIVIDA!U$62</f>
        <v>0</v>
      </c>
      <c r="W41" s="118">
        <f>-A.10.SERV_DIVIDA!V$21-A.10.SERV_DIVIDA!V$62</f>
        <v>0</v>
      </c>
      <c r="X41" s="118">
        <f>-A.10.SERV_DIVIDA!W$21-A.10.SERV_DIVIDA!W$62</f>
        <v>0</v>
      </c>
      <c r="Y41" s="118">
        <f>SUM(E41:X41)</f>
        <v>0</v>
      </c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</row>
    <row r="42" spans="1:51" ht="12" customHeight="1" x14ac:dyDescent="0.2">
      <c r="A42" s="607"/>
      <c r="B42" s="12"/>
      <c r="C42" s="12" t="s">
        <v>35</v>
      </c>
      <c r="D42" s="141"/>
      <c r="E42" s="118">
        <f>-A.10.SERV_DIVIDA!D$28-A.10.SERV_DIVIDA!D$72-A.10.SERV_DIVIDA!D$81</f>
        <v>0</v>
      </c>
      <c r="F42" s="118">
        <f>-A.10.SERV_DIVIDA!E$28-A.10.SERV_DIVIDA!E$72-A.10.SERV_DIVIDA!E$81</f>
        <v>0</v>
      </c>
      <c r="G42" s="118">
        <f>-A.10.SERV_DIVIDA!F$28-A.10.SERV_DIVIDA!F$72-A.10.SERV_DIVIDA!F$81</f>
        <v>0</v>
      </c>
      <c r="H42" s="118">
        <f>-A.10.SERV_DIVIDA!G$28-A.10.SERV_DIVIDA!G$72-A.10.SERV_DIVIDA!G$81</f>
        <v>0</v>
      </c>
      <c r="I42" s="118">
        <f>-A.10.SERV_DIVIDA!H$28-A.10.SERV_DIVIDA!H$72-A.10.SERV_DIVIDA!H$81</f>
        <v>0</v>
      </c>
      <c r="J42" s="118">
        <f>-A.10.SERV_DIVIDA!I$28-A.10.SERV_DIVIDA!I$72-A.10.SERV_DIVIDA!I$81</f>
        <v>0</v>
      </c>
      <c r="K42" s="118">
        <f>-A.10.SERV_DIVIDA!J$28-A.10.SERV_DIVIDA!J$72-A.10.SERV_DIVIDA!J$81</f>
        <v>0</v>
      </c>
      <c r="L42" s="118">
        <f>-A.10.SERV_DIVIDA!K$28-A.10.SERV_DIVIDA!K$72-A.10.SERV_DIVIDA!K$81</f>
        <v>0</v>
      </c>
      <c r="M42" s="118">
        <f>-A.10.SERV_DIVIDA!L$28-A.10.SERV_DIVIDA!L$72-A.10.SERV_DIVIDA!L$81</f>
        <v>0</v>
      </c>
      <c r="N42" s="118">
        <f>-A.10.SERV_DIVIDA!M$28-A.10.SERV_DIVIDA!M$72-A.10.SERV_DIVIDA!M$81</f>
        <v>0</v>
      </c>
      <c r="O42" s="118">
        <f>-A.10.SERV_DIVIDA!N$28-A.10.SERV_DIVIDA!N$72-A.10.SERV_DIVIDA!N$81</f>
        <v>0</v>
      </c>
      <c r="P42" s="118">
        <f>-A.10.SERV_DIVIDA!O$28-A.10.SERV_DIVIDA!O$72-A.10.SERV_DIVIDA!O$81</f>
        <v>0</v>
      </c>
      <c r="Q42" s="118">
        <f>-A.10.SERV_DIVIDA!P$28-A.10.SERV_DIVIDA!P$72-A.10.SERV_DIVIDA!P$81</f>
        <v>0</v>
      </c>
      <c r="R42" s="118">
        <f>-A.10.SERV_DIVIDA!Q$28-A.10.SERV_DIVIDA!Q$72-A.10.SERV_DIVIDA!Q$81</f>
        <v>0</v>
      </c>
      <c r="S42" s="118">
        <f>-A.10.SERV_DIVIDA!R$28-A.10.SERV_DIVIDA!R$72-A.10.SERV_DIVIDA!R$81</f>
        <v>0</v>
      </c>
      <c r="T42" s="118">
        <f>-A.10.SERV_DIVIDA!S$28-A.10.SERV_DIVIDA!S$72-A.10.SERV_DIVIDA!S$81</f>
        <v>0</v>
      </c>
      <c r="U42" s="118">
        <f>-A.10.SERV_DIVIDA!T$28-A.10.SERV_DIVIDA!T$72-A.10.SERV_DIVIDA!T$81</f>
        <v>0</v>
      </c>
      <c r="V42" s="118">
        <f>-A.10.SERV_DIVIDA!U$28-A.10.SERV_DIVIDA!U$72-A.10.SERV_DIVIDA!U$81</f>
        <v>0</v>
      </c>
      <c r="W42" s="118">
        <f>-A.10.SERV_DIVIDA!V$28-A.10.SERV_DIVIDA!V$72-A.10.SERV_DIVIDA!V$81</f>
        <v>0</v>
      </c>
      <c r="X42" s="118">
        <f>-A.10.SERV_DIVIDA!W$28-A.10.SERV_DIVIDA!W$72-A.10.SERV_DIVIDA!W$81</f>
        <v>0</v>
      </c>
      <c r="Y42" s="118">
        <f>SUM(E42:X42)</f>
        <v>0</v>
      </c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</row>
    <row r="43" spans="1:51" ht="12" customHeight="1" x14ac:dyDescent="0.2">
      <c r="A43" s="607"/>
      <c r="B43" s="12" t="s">
        <v>126</v>
      </c>
      <c r="C43" s="12"/>
      <c r="D43" s="141"/>
      <c r="E43" s="118">
        <f>-A.10.SERV_DIVIDA!D$35-A.10.SERV_DIVIDA!D$90</f>
        <v>0</v>
      </c>
      <c r="F43" s="118">
        <f>-A.10.SERV_DIVIDA!E$35-A.10.SERV_DIVIDA!E$90</f>
        <v>0</v>
      </c>
      <c r="G43" s="118">
        <f>-A.10.SERV_DIVIDA!F$35-A.10.SERV_DIVIDA!F$90</f>
        <v>0</v>
      </c>
      <c r="H43" s="118">
        <f>-A.10.SERV_DIVIDA!G$35-A.10.SERV_DIVIDA!G$90</f>
        <v>0</v>
      </c>
      <c r="I43" s="118">
        <f>-A.10.SERV_DIVIDA!H$35-A.10.SERV_DIVIDA!H$90</f>
        <v>0</v>
      </c>
      <c r="J43" s="118">
        <f>-A.10.SERV_DIVIDA!I$35-A.10.SERV_DIVIDA!I$90</f>
        <v>0</v>
      </c>
      <c r="K43" s="118">
        <f>-A.10.SERV_DIVIDA!J$35-A.10.SERV_DIVIDA!J$90</f>
        <v>0</v>
      </c>
      <c r="L43" s="118">
        <f>-A.10.SERV_DIVIDA!K$35-A.10.SERV_DIVIDA!K$90</f>
        <v>0</v>
      </c>
      <c r="M43" s="118">
        <f>-A.10.SERV_DIVIDA!L$35-A.10.SERV_DIVIDA!L$90</f>
        <v>0</v>
      </c>
      <c r="N43" s="118">
        <f>-A.10.SERV_DIVIDA!M$35-A.10.SERV_DIVIDA!M$90</f>
        <v>0</v>
      </c>
      <c r="O43" s="118">
        <f>-A.10.SERV_DIVIDA!N$35-A.10.SERV_DIVIDA!N$90</f>
        <v>0</v>
      </c>
      <c r="P43" s="118">
        <f>-A.10.SERV_DIVIDA!O$35-A.10.SERV_DIVIDA!O$90</f>
        <v>0</v>
      </c>
      <c r="Q43" s="118">
        <f>-A.10.SERV_DIVIDA!P$35-A.10.SERV_DIVIDA!P$90</f>
        <v>0</v>
      </c>
      <c r="R43" s="118">
        <f>-A.10.SERV_DIVIDA!Q$35-A.10.SERV_DIVIDA!Q$90</f>
        <v>0</v>
      </c>
      <c r="S43" s="118">
        <f>-A.10.SERV_DIVIDA!R$35-A.10.SERV_DIVIDA!R$90</f>
        <v>0</v>
      </c>
      <c r="T43" s="118">
        <f>-A.10.SERV_DIVIDA!S$35-A.10.SERV_DIVIDA!S$90</f>
        <v>0</v>
      </c>
      <c r="U43" s="118">
        <f>-A.10.SERV_DIVIDA!T$35-A.10.SERV_DIVIDA!T$90</f>
        <v>0</v>
      </c>
      <c r="V43" s="118">
        <f>-A.10.SERV_DIVIDA!U$35-A.10.SERV_DIVIDA!U$90</f>
        <v>0</v>
      </c>
      <c r="W43" s="118">
        <f>-A.10.SERV_DIVIDA!V$35-A.10.SERV_DIVIDA!V$90</f>
        <v>0</v>
      </c>
      <c r="X43" s="118">
        <f>-A.10.SERV_DIVIDA!W$35-A.10.SERV_DIVIDA!W$90</f>
        <v>0</v>
      </c>
      <c r="Y43" s="118">
        <f>SUM(E43:X43)</f>
        <v>0</v>
      </c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</row>
    <row r="44" spans="1:51" ht="12" customHeight="1" x14ac:dyDescent="0.2">
      <c r="A44" s="607"/>
      <c r="B44" s="12" t="s">
        <v>224</v>
      </c>
      <c r="C44" s="12"/>
      <c r="D44" s="141"/>
      <c r="E44" s="118">
        <f>-'A.5.DESP_ PRE_OPER'!E14</f>
        <v>0</v>
      </c>
      <c r="F44" s="118">
        <f>-'A.5.DESP_ PRE_OPER'!F14</f>
        <v>0</v>
      </c>
      <c r="G44" s="118">
        <f>-'A.5.DESP_ PRE_OPER'!G14</f>
        <v>0</v>
      </c>
      <c r="H44" s="118">
        <f>-'A.5.DESP_ PRE_OPER'!H14</f>
        <v>0</v>
      </c>
      <c r="I44" s="118">
        <f>-'A.5.DESP_ PRE_OPER'!I14</f>
        <v>0</v>
      </c>
      <c r="J44" s="118">
        <f>-'A.5.DESP_ PRE_OPER'!J14</f>
        <v>0</v>
      </c>
      <c r="K44" s="118">
        <f>-'A.5.DESP_ PRE_OPER'!K14</f>
        <v>0</v>
      </c>
      <c r="L44" s="118">
        <f>-'A.5.DESP_ PRE_OPER'!L14</f>
        <v>0</v>
      </c>
      <c r="M44" s="118">
        <f>-'A.5.DESP_ PRE_OPER'!M14</f>
        <v>0</v>
      </c>
      <c r="N44" s="118">
        <f>-'A.5.DESP_ PRE_OPER'!N14</f>
        <v>0</v>
      </c>
      <c r="O44" s="118">
        <f>-'A.5.DESP_ PRE_OPER'!O14</f>
        <v>0</v>
      </c>
      <c r="P44" s="118">
        <f>-'A.5.DESP_ PRE_OPER'!P14</f>
        <v>0</v>
      </c>
      <c r="Q44" s="118">
        <f>-'A.5.DESP_ PRE_OPER'!Q14</f>
        <v>0</v>
      </c>
      <c r="R44" s="118">
        <f>-'A.5.DESP_ PRE_OPER'!R14</f>
        <v>0</v>
      </c>
      <c r="S44" s="118">
        <f>-'A.5.DESP_ PRE_OPER'!S14</f>
        <v>0</v>
      </c>
      <c r="T44" s="118">
        <f>-'A.5.DESP_ PRE_OPER'!T14</f>
        <v>0</v>
      </c>
      <c r="U44" s="118">
        <f>-'A.5.DESP_ PRE_OPER'!U14</f>
        <v>0</v>
      </c>
      <c r="V44" s="118">
        <f>-'A.5.DESP_ PRE_OPER'!V14</f>
        <v>0</v>
      </c>
      <c r="W44" s="118">
        <f>-'A.5.DESP_ PRE_OPER'!W14</f>
        <v>0</v>
      </c>
      <c r="X44" s="118">
        <f>-'A.5.DESP_ PRE_OPER'!X14</f>
        <v>0</v>
      </c>
      <c r="Y44" s="118">
        <f>SUM(E44:X44)</f>
        <v>0</v>
      </c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</row>
    <row r="45" spans="1:51" ht="6" customHeight="1" x14ac:dyDescent="0.2">
      <c r="A45" s="607"/>
      <c r="B45" s="12"/>
      <c r="C45" s="12"/>
      <c r="D45" s="143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</row>
    <row r="46" spans="1:51" s="1" customFormat="1" ht="18" customHeight="1" x14ac:dyDescent="0.2">
      <c r="A46" s="124" t="s">
        <v>147</v>
      </c>
      <c r="B46" s="124"/>
      <c r="C46" s="60"/>
      <c r="D46" s="61"/>
      <c r="E46" s="123">
        <f>E37+E39+E40+E43+E44</f>
        <v>-6702.5</v>
      </c>
      <c r="F46" s="123">
        <f t="shared" ref="F46:Y46" si="8">F37+F39+F40+F43+F44</f>
        <v>-1588.7500199999999</v>
      </c>
      <c r="G46" s="123">
        <f t="shared" si="8"/>
        <v>17927.574980399997</v>
      </c>
      <c r="H46" s="123">
        <f t="shared" si="8"/>
        <v>87995.791342800003</v>
      </c>
      <c r="I46" s="123">
        <f t="shared" si="8"/>
        <v>110291.38177859997</v>
      </c>
      <c r="J46" s="123">
        <f t="shared" si="8"/>
        <v>108313.13370239999</v>
      </c>
      <c r="K46" s="123">
        <f t="shared" si="8"/>
        <v>106334.88566579999</v>
      </c>
      <c r="L46" s="123">
        <f t="shared" si="8"/>
        <v>104356.63760939997</v>
      </c>
      <c r="M46" s="123">
        <f t="shared" si="8"/>
        <v>102378.38957279999</v>
      </c>
      <c r="N46" s="123">
        <f t="shared" si="8"/>
        <v>100400.14153619998</v>
      </c>
      <c r="O46" s="123">
        <f t="shared" si="8"/>
        <v>98421.893459999977</v>
      </c>
      <c r="P46" s="123">
        <f t="shared" si="8"/>
        <v>96443.645423399998</v>
      </c>
      <c r="Q46" s="123">
        <f t="shared" si="8"/>
        <v>94465.397366999983</v>
      </c>
      <c r="R46" s="123">
        <f t="shared" si="8"/>
        <v>92487.149330399974</v>
      </c>
      <c r="S46" s="123">
        <f t="shared" si="8"/>
        <v>90508.901254199969</v>
      </c>
      <c r="T46" s="123">
        <f t="shared" si="8"/>
        <v>88530.653217600004</v>
      </c>
      <c r="U46" s="123">
        <f t="shared" si="8"/>
        <v>86552.405180999995</v>
      </c>
      <c r="V46" s="123">
        <f t="shared" si="8"/>
        <v>84574.157104800004</v>
      </c>
      <c r="W46" s="123">
        <f t="shared" si="8"/>
        <v>33018.808244400003</v>
      </c>
      <c r="X46" s="123">
        <f t="shared" si="8"/>
        <v>16163.399973599997</v>
      </c>
      <c r="Y46" s="123">
        <f t="shared" si="8"/>
        <v>1510873.0967247996</v>
      </c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</row>
    <row r="47" spans="1:51" ht="6" customHeight="1" x14ac:dyDescent="0.2">
      <c r="A47" s="615"/>
      <c r="B47" s="616"/>
      <c r="C47" s="617"/>
      <c r="D47" s="617"/>
      <c r="E47" s="618"/>
      <c r="F47" s="618"/>
      <c r="G47" s="618"/>
      <c r="H47" s="618"/>
      <c r="I47" s="618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  <c r="W47" s="618"/>
      <c r="X47" s="618"/>
      <c r="Y47" s="618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</row>
    <row r="48" spans="1:51" ht="11.25" customHeight="1" x14ac:dyDescent="0.2">
      <c r="A48" s="619"/>
      <c r="B48" s="620"/>
      <c r="C48" s="49"/>
      <c r="D48" s="49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</row>
    <row r="49" spans="1:51" ht="18" customHeight="1" x14ac:dyDescent="0.2">
      <c r="A49" s="608" t="s">
        <v>263</v>
      </c>
      <c r="B49" s="127"/>
      <c r="C49" s="128"/>
      <c r="D49" s="128"/>
      <c r="E49" s="129">
        <f t="shared" ref="E49:Y49" si="9">E25</f>
        <v>-3600</v>
      </c>
      <c r="F49" s="129">
        <f t="shared" si="9"/>
        <v>-1588.7500199999999</v>
      </c>
      <c r="G49" s="129">
        <f t="shared" si="9"/>
        <v>24489.999959999994</v>
      </c>
      <c r="H49" s="129">
        <f t="shared" si="9"/>
        <v>133326.95658</v>
      </c>
      <c r="I49" s="129">
        <f t="shared" si="9"/>
        <v>167108.15420999995</v>
      </c>
      <c r="J49" s="129">
        <f t="shared" si="9"/>
        <v>164110.80863999997</v>
      </c>
      <c r="K49" s="129">
        <f t="shared" si="9"/>
        <v>161113.46312999996</v>
      </c>
      <c r="L49" s="129">
        <f t="shared" si="9"/>
        <v>158116.11758999995</v>
      </c>
      <c r="M49" s="129">
        <f t="shared" si="9"/>
        <v>155118.77208</v>
      </c>
      <c r="N49" s="129">
        <f t="shared" si="9"/>
        <v>152121.42656999998</v>
      </c>
      <c r="O49" s="129">
        <f t="shared" si="9"/>
        <v>149124.08099999998</v>
      </c>
      <c r="P49" s="129">
        <f t="shared" si="9"/>
        <v>146126.73548999999</v>
      </c>
      <c r="Q49" s="129">
        <f t="shared" si="9"/>
        <v>143129.38994999998</v>
      </c>
      <c r="R49" s="129">
        <f t="shared" si="9"/>
        <v>140132.04443999997</v>
      </c>
      <c r="S49" s="129">
        <f t="shared" si="9"/>
        <v>137134.69886999996</v>
      </c>
      <c r="T49" s="129">
        <f t="shared" si="9"/>
        <v>134137.35336000001</v>
      </c>
      <c r="U49" s="129">
        <f t="shared" si="9"/>
        <v>131140.00784999999</v>
      </c>
      <c r="V49" s="129">
        <f t="shared" si="9"/>
        <v>128142.66228000002</v>
      </c>
      <c r="W49" s="129">
        <f t="shared" si="9"/>
        <v>50028.497340000002</v>
      </c>
      <c r="X49" s="129">
        <f t="shared" si="9"/>
        <v>24489.999959999994</v>
      </c>
      <c r="Y49" s="129">
        <f t="shared" si="9"/>
        <v>2293902.4192799996</v>
      </c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</row>
    <row r="50" spans="1:51" ht="18" customHeight="1" x14ac:dyDescent="0.2">
      <c r="A50" s="625" t="s">
        <v>264</v>
      </c>
      <c r="B50" s="319"/>
      <c r="C50" s="623"/>
      <c r="D50" s="623"/>
      <c r="E50" s="624"/>
      <c r="F50" s="624"/>
      <c r="G50" s="624"/>
      <c r="H50" s="624"/>
      <c r="I50" s="624"/>
      <c r="J50" s="624"/>
      <c r="K50" s="624"/>
      <c r="L50" s="624"/>
      <c r="M50" s="624"/>
      <c r="N50" s="624"/>
      <c r="O50" s="624"/>
      <c r="P50" s="624"/>
      <c r="Q50" s="624"/>
      <c r="R50" s="624"/>
      <c r="S50" s="624"/>
      <c r="T50" s="624"/>
      <c r="U50" s="624"/>
      <c r="V50" s="624"/>
      <c r="W50" s="624"/>
      <c r="X50" s="624"/>
      <c r="Y50" s="624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</row>
    <row r="51" spans="1:51" ht="11.25" customHeight="1" x14ac:dyDescent="0.2">
      <c r="A51" s="609"/>
      <c r="B51" s="12" t="s">
        <v>115</v>
      </c>
      <c r="C51" s="16"/>
      <c r="D51" s="31"/>
      <c r="E51" s="121">
        <f>A.2.TRIBUTOS!E$86</f>
        <v>0</v>
      </c>
      <c r="F51" s="121">
        <f>A.2.TRIBUTOS!F$86</f>
        <v>0</v>
      </c>
      <c r="G51" s="121">
        <f>A.2.TRIBUTOS!G$86</f>
        <v>-4825.3124849999986</v>
      </c>
      <c r="H51" s="121">
        <f>A.2.TRIBUTOS!H$86</f>
        <v>-33331.739145</v>
      </c>
      <c r="I51" s="121">
        <f>A.2.TRIBUTOS!I$86</f>
        <v>-41777.038552499987</v>
      </c>
      <c r="J51" s="121">
        <f>A.2.TRIBUTOS!J$86</f>
        <v>-41027.702159999993</v>
      </c>
      <c r="K51" s="121">
        <f>A.2.TRIBUTOS!K$86</f>
        <v>-40278.36578249999</v>
      </c>
      <c r="L51" s="121">
        <f>A.2.TRIBUTOS!L$86</f>
        <v>-39529.029397499988</v>
      </c>
      <c r="M51" s="121">
        <f>A.2.TRIBUTOS!M$86</f>
        <v>-38779.693019999999</v>
      </c>
      <c r="N51" s="121">
        <f>A.2.TRIBUTOS!N$86</f>
        <v>-38030.356642499995</v>
      </c>
      <c r="O51" s="121">
        <f>A.2.TRIBUTOS!O$86</f>
        <v>-37281.020249999994</v>
      </c>
      <c r="P51" s="121">
        <f>A.2.TRIBUTOS!P$86</f>
        <v>-36531.683872499998</v>
      </c>
      <c r="Q51" s="121">
        <f>A.2.TRIBUTOS!Q$86</f>
        <v>-35782.347487499996</v>
      </c>
      <c r="R51" s="121">
        <f>A.2.TRIBUTOS!R$86</f>
        <v>-35033.011109999992</v>
      </c>
      <c r="S51" s="121">
        <f>A.2.TRIBUTOS!S$86</f>
        <v>-34283.674717499991</v>
      </c>
      <c r="T51" s="121">
        <f>A.2.TRIBUTOS!T$86</f>
        <v>-33534.338340000002</v>
      </c>
      <c r="U51" s="121">
        <f>A.2.TRIBUTOS!U$86</f>
        <v>-32785.001962499999</v>
      </c>
      <c r="V51" s="121">
        <f>A.2.TRIBUTOS!V$86</f>
        <v>-32035.665570000005</v>
      </c>
      <c r="W51" s="121">
        <f>A.2.TRIBUTOS!W$86</f>
        <v>-12507.124335</v>
      </c>
      <c r="X51" s="121">
        <f>A.2.TRIBUTOS!X$86</f>
        <v>-6122.4999899999984</v>
      </c>
      <c r="Y51" s="118">
        <f>SUM(E51:X51)</f>
        <v>-573475.60481999989</v>
      </c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</row>
    <row r="52" spans="1:51" ht="11.25" customHeight="1" x14ac:dyDescent="0.2">
      <c r="A52" s="609"/>
      <c r="B52" s="12" t="s">
        <v>116</v>
      </c>
      <c r="C52" s="16"/>
      <c r="D52" s="16"/>
      <c r="E52" s="121">
        <f>A.2.TRIBUTOS!E$100</f>
        <v>0</v>
      </c>
      <c r="F52" s="121">
        <f>A.2.TRIBUTOS!F$100</f>
        <v>0</v>
      </c>
      <c r="G52" s="121">
        <f>A.2.TRIBUTOS!G$100</f>
        <v>-1737.1124945999993</v>
      </c>
      <c r="H52" s="121">
        <f>A.2.TRIBUTOS!H$100</f>
        <v>-11999.426092199999</v>
      </c>
      <c r="I52" s="121">
        <f>A.2.TRIBUTOS!I$100</f>
        <v>-15039.733878899995</v>
      </c>
      <c r="J52" s="121">
        <f>A.2.TRIBUTOS!J$100</f>
        <v>-14769.972777599996</v>
      </c>
      <c r="K52" s="121">
        <f>A.2.TRIBUTOS!K$100</f>
        <v>-14500.211681699995</v>
      </c>
      <c r="L52" s="121">
        <f>A.2.TRIBUTOS!L$100</f>
        <v>-14230.450583099995</v>
      </c>
      <c r="M52" s="121">
        <f>A.2.TRIBUTOS!M$100</f>
        <v>-13960.689487199999</v>
      </c>
      <c r="N52" s="121">
        <f>A.2.TRIBUTOS!N$100</f>
        <v>-13690.928391299998</v>
      </c>
      <c r="O52" s="121">
        <f>A.2.TRIBUTOS!O$100</f>
        <v>-13421.167289999998</v>
      </c>
      <c r="P52" s="121">
        <f>A.2.TRIBUTOS!P$100</f>
        <v>-13151.406194099998</v>
      </c>
      <c r="Q52" s="121">
        <f>A.2.TRIBUTOS!Q$100</f>
        <v>-12881.645095499998</v>
      </c>
      <c r="R52" s="121">
        <f>A.2.TRIBUTOS!R$100</f>
        <v>-12611.883999599997</v>
      </c>
      <c r="S52" s="121">
        <f>A.2.TRIBUTOS!S$100</f>
        <v>-12342.122898299996</v>
      </c>
      <c r="T52" s="121">
        <f>A.2.TRIBUTOS!T$100</f>
        <v>-12072.361802400001</v>
      </c>
      <c r="U52" s="121">
        <f>A.2.TRIBUTOS!U$100</f>
        <v>-11802.600706499999</v>
      </c>
      <c r="V52" s="121">
        <f>A.2.TRIBUTOS!V$100</f>
        <v>-11532.839605200001</v>
      </c>
      <c r="W52" s="121">
        <f>A.2.TRIBUTOS!W$100</f>
        <v>-4502.5647606000002</v>
      </c>
      <c r="X52" s="121">
        <f>A.2.TRIBUTOS!X$100</f>
        <v>-2204.0999963999993</v>
      </c>
      <c r="Y52" s="118">
        <f>SUM(E52:X52)</f>
        <v>-206451.21773519996</v>
      </c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</row>
    <row r="53" spans="1:51" ht="11.25" customHeight="1" x14ac:dyDescent="0.2">
      <c r="A53" s="609"/>
      <c r="B53" s="12"/>
      <c r="C53" s="16"/>
      <c r="D53" s="16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18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</row>
    <row r="54" spans="1:51" ht="11.25" customHeight="1" x14ac:dyDescent="0.2">
      <c r="A54" s="609"/>
      <c r="B54" s="48" t="s">
        <v>54</v>
      </c>
      <c r="C54" s="16"/>
      <c r="D54" s="16"/>
      <c r="E54" s="121">
        <f t="shared" ref="E54:X54" si="10">E32</f>
        <v>-3102.5</v>
      </c>
      <c r="F54" s="121">
        <f t="shared" si="10"/>
        <v>0</v>
      </c>
      <c r="G54" s="121">
        <f t="shared" si="10"/>
        <v>0</v>
      </c>
      <c r="H54" s="121">
        <f t="shared" si="10"/>
        <v>0</v>
      </c>
      <c r="I54" s="121">
        <f t="shared" si="10"/>
        <v>0</v>
      </c>
      <c r="J54" s="121">
        <f t="shared" si="10"/>
        <v>0</v>
      </c>
      <c r="K54" s="121">
        <f t="shared" si="10"/>
        <v>0</v>
      </c>
      <c r="L54" s="121">
        <f t="shared" si="10"/>
        <v>0</v>
      </c>
      <c r="M54" s="121">
        <f t="shared" si="10"/>
        <v>0</v>
      </c>
      <c r="N54" s="121">
        <f t="shared" si="10"/>
        <v>0</v>
      </c>
      <c r="O54" s="121">
        <f t="shared" si="10"/>
        <v>0</v>
      </c>
      <c r="P54" s="121">
        <f t="shared" si="10"/>
        <v>0</v>
      </c>
      <c r="Q54" s="121">
        <f t="shared" si="10"/>
        <v>0</v>
      </c>
      <c r="R54" s="121">
        <f t="shared" si="10"/>
        <v>0</v>
      </c>
      <c r="S54" s="121">
        <f t="shared" si="10"/>
        <v>0</v>
      </c>
      <c r="T54" s="121">
        <f t="shared" si="10"/>
        <v>0</v>
      </c>
      <c r="U54" s="121">
        <f t="shared" si="10"/>
        <v>0</v>
      </c>
      <c r="V54" s="121">
        <f t="shared" si="10"/>
        <v>0</v>
      </c>
      <c r="W54" s="121">
        <f t="shared" si="10"/>
        <v>0</v>
      </c>
      <c r="X54" s="121">
        <f t="shared" si="10"/>
        <v>0</v>
      </c>
      <c r="Y54" s="118">
        <f>SUM(E54:X54)</f>
        <v>-3102.5</v>
      </c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</row>
    <row r="55" spans="1:51" ht="11.25" customHeight="1" x14ac:dyDescent="0.2">
      <c r="A55" s="609"/>
      <c r="B55" s="48" t="s">
        <v>223</v>
      </c>
      <c r="C55" s="16"/>
      <c r="D55" s="16"/>
      <c r="E55" s="121">
        <f t="shared" ref="E55:X55" si="11">E33</f>
        <v>0</v>
      </c>
      <c r="F55" s="121">
        <f t="shared" si="11"/>
        <v>0</v>
      </c>
      <c r="G55" s="121">
        <f t="shared" si="11"/>
        <v>0</v>
      </c>
      <c r="H55" s="121">
        <f t="shared" si="11"/>
        <v>0</v>
      </c>
      <c r="I55" s="121">
        <f t="shared" si="11"/>
        <v>0</v>
      </c>
      <c r="J55" s="121">
        <f t="shared" si="11"/>
        <v>0</v>
      </c>
      <c r="K55" s="121">
        <f t="shared" si="11"/>
        <v>0</v>
      </c>
      <c r="L55" s="121">
        <f t="shared" si="11"/>
        <v>0</v>
      </c>
      <c r="M55" s="121">
        <f t="shared" si="11"/>
        <v>0</v>
      </c>
      <c r="N55" s="121">
        <f t="shared" si="11"/>
        <v>0</v>
      </c>
      <c r="O55" s="121">
        <f t="shared" si="11"/>
        <v>0</v>
      </c>
      <c r="P55" s="121">
        <f t="shared" si="11"/>
        <v>0</v>
      </c>
      <c r="Q55" s="121">
        <f t="shared" si="11"/>
        <v>0</v>
      </c>
      <c r="R55" s="121">
        <f t="shared" si="11"/>
        <v>0</v>
      </c>
      <c r="S55" s="121">
        <f t="shared" si="11"/>
        <v>0</v>
      </c>
      <c r="T55" s="121">
        <f t="shared" si="11"/>
        <v>0</v>
      </c>
      <c r="U55" s="121">
        <f t="shared" si="11"/>
        <v>0</v>
      </c>
      <c r="V55" s="121">
        <f t="shared" si="11"/>
        <v>0</v>
      </c>
      <c r="W55" s="121">
        <f t="shared" si="11"/>
        <v>0</v>
      </c>
      <c r="X55" s="121">
        <f t="shared" si="11"/>
        <v>0</v>
      </c>
      <c r="Y55" s="118">
        <f>SUM(E55:X55)</f>
        <v>0</v>
      </c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</row>
    <row r="56" spans="1:51" ht="6" customHeight="1" x14ac:dyDescent="0.2">
      <c r="A56" s="609"/>
      <c r="B56" s="48"/>
      <c r="C56" s="16"/>
      <c r="D56" s="16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18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</row>
    <row r="57" spans="1:51" ht="11.25" customHeight="1" x14ac:dyDescent="0.2">
      <c r="A57" s="609"/>
      <c r="B57" s="48" t="s">
        <v>184</v>
      </c>
      <c r="C57" s="16"/>
      <c r="D57" s="16"/>
      <c r="E57" s="121">
        <f t="shared" ref="E57:X57" si="12">E35</f>
        <v>0</v>
      </c>
      <c r="F57" s="121">
        <f t="shared" si="12"/>
        <v>0</v>
      </c>
      <c r="G57" s="121">
        <f t="shared" si="12"/>
        <v>0</v>
      </c>
      <c r="H57" s="121">
        <f t="shared" si="12"/>
        <v>0</v>
      </c>
      <c r="I57" s="121">
        <f t="shared" si="12"/>
        <v>0</v>
      </c>
      <c r="J57" s="121">
        <f t="shared" si="12"/>
        <v>0</v>
      </c>
      <c r="K57" s="121">
        <f t="shared" si="12"/>
        <v>0</v>
      </c>
      <c r="L57" s="121">
        <f t="shared" si="12"/>
        <v>0</v>
      </c>
      <c r="M57" s="121">
        <f t="shared" si="12"/>
        <v>0</v>
      </c>
      <c r="N57" s="121">
        <f t="shared" si="12"/>
        <v>0</v>
      </c>
      <c r="O57" s="121">
        <f t="shared" si="12"/>
        <v>0</v>
      </c>
      <c r="P57" s="121">
        <f t="shared" si="12"/>
        <v>0</v>
      </c>
      <c r="Q57" s="121">
        <f t="shared" si="12"/>
        <v>0</v>
      </c>
      <c r="R57" s="121">
        <f t="shared" si="12"/>
        <v>0</v>
      </c>
      <c r="S57" s="121">
        <f t="shared" si="12"/>
        <v>0</v>
      </c>
      <c r="T57" s="121">
        <f t="shared" si="12"/>
        <v>0</v>
      </c>
      <c r="U57" s="121">
        <f t="shared" si="12"/>
        <v>0</v>
      </c>
      <c r="V57" s="121">
        <f t="shared" si="12"/>
        <v>0</v>
      </c>
      <c r="W57" s="121">
        <f t="shared" si="12"/>
        <v>0</v>
      </c>
      <c r="X57" s="121">
        <f t="shared" si="12"/>
        <v>0</v>
      </c>
      <c r="Y57" s="118">
        <f>SUM(E57:X57)</f>
        <v>0</v>
      </c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</row>
    <row r="58" spans="1:51" ht="6" customHeight="1" x14ac:dyDescent="0.2">
      <c r="A58" s="610"/>
      <c r="B58" s="57"/>
      <c r="C58" s="49"/>
      <c r="D58" s="49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611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</row>
    <row r="59" spans="1:51" ht="18" customHeight="1" x14ac:dyDescent="0.2">
      <c r="A59" s="124" t="s">
        <v>128</v>
      </c>
      <c r="B59" s="612"/>
      <c r="C59" s="613"/>
      <c r="D59" s="614"/>
      <c r="E59" s="126">
        <f>SUM(E49:E52)+E54+E55+E57</f>
        <v>-6702.5</v>
      </c>
      <c r="F59" s="126">
        <f t="shared" ref="F59:Y59" si="13">SUM(F49:F52)+F54+F55+F57</f>
        <v>-1588.7500199999999</v>
      </c>
      <c r="G59" s="126">
        <f t="shared" si="13"/>
        <v>17927.574980399997</v>
      </c>
      <c r="H59" s="126">
        <f t="shared" si="13"/>
        <v>87995.791342800003</v>
      </c>
      <c r="I59" s="126">
        <f t="shared" si="13"/>
        <v>110291.38177859997</v>
      </c>
      <c r="J59" s="126">
        <f t="shared" si="13"/>
        <v>108313.13370239999</v>
      </c>
      <c r="K59" s="126">
        <f t="shared" si="13"/>
        <v>106334.88566579999</v>
      </c>
      <c r="L59" s="126">
        <f t="shared" si="13"/>
        <v>104356.63760939997</v>
      </c>
      <c r="M59" s="126">
        <f t="shared" si="13"/>
        <v>102378.38957279999</v>
      </c>
      <c r="N59" s="126">
        <f t="shared" si="13"/>
        <v>100400.14153619998</v>
      </c>
      <c r="O59" s="126">
        <f t="shared" si="13"/>
        <v>98421.893459999977</v>
      </c>
      <c r="P59" s="126">
        <f t="shared" si="13"/>
        <v>96443.645423399998</v>
      </c>
      <c r="Q59" s="126">
        <f t="shared" si="13"/>
        <v>94465.397366999983</v>
      </c>
      <c r="R59" s="126">
        <f t="shared" si="13"/>
        <v>92487.149330399974</v>
      </c>
      <c r="S59" s="126">
        <f t="shared" si="13"/>
        <v>90508.901254199969</v>
      </c>
      <c r="T59" s="126">
        <f t="shared" si="13"/>
        <v>88530.653217600004</v>
      </c>
      <c r="U59" s="126">
        <f t="shared" si="13"/>
        <v>86552.405180999995</v>
      </c>
      <c r="V59" s="126">
        <f t="shared" si="13"/>
        <v>84574.157104800004</v>
      </c>
      <c r="W59" s="126">
        <f t="shared" si="13"/>
        <v>33018.808244400003</v>
      </c>
      <c r="X59" s="126">
        <f t="shared" si="13"/>
        <v>16163.399973599997</v>
      </c>
      <c r="Y59" s="126">
        <f t="shared" si="13"/>
        <v>1510873.0967247996</v>
      </c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</row>
    <row r="60" spans="1:51" ht="11.25" customHeight="1" x14ac:dyDescent="0.2"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</row>
    <row r="61" spans="1:51" ht="18" customHeight="1" x14ac:dyDescent="0.2">
      <c r="A61" s="131" t="s">
        <v>68</v>
      </c>
      <c r="B61" s="125"/>
      <c r="C61" s="125"/>
      <c r="D61" s="130">
        <f>IRR(E59:X59)</f>
        <v>2.005818885592503</v>
      </c>
      <c r="E61" s="317"/>
      <c r="F61" s="318"/>
      <c r="G61" s="23"/>
      <c r="H61" s="308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</row>
    <row r="62" spans="1:51" ht="7.5" customHeight="1" x14ac:dyDescent="0.2">
      <c r="E62" s="317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</row>
    <row r="63" spans="1:51" ht="18" customHeight="1" x14ac:dyDescent="0.2">
      <c r="A63" s="131" t="s">
        <v>69</v>
      </c>
      <c r="B63" s="125"/>
      <c r="C63" s="125"/>
      <c r="D63" s="130">
        <f>IRR(E46:X46)</f>
        <v>2.005818885592503</v>
      </c>
      <c r="E63" s="317"/>
      <c r="F63" s="137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</row>
    <row r="64" spans="1:51" ht="0.75" customHeight="1" x14ac:dyDescent="0.2">
      <c r="A64" s="319"/>
      <c r="B64" s="320"/>
      <c r="C64" s="320"/>
      <c r="D64" s="320"/>
      <c r="E64" s="320"/>
      <c r="F64" s="320"/>
      <c r="G64" s="320"/>
      <c r="H64" s="320"/>
      <c r="I64" s="320"/>
      <c r="J64" s="320"/>
      <c r="K64" s="320"/>
      <c r="L64" s="320"/>
      <c r="M64" s="320"/>
      <c r="N64" s="320"/>
      <c r="O64" s="320"/>
      <c r="P64" s="320"/>
      <c r="Q64" s="320"/>
      <c r="R64" s="320"/>
      <c r="S64" s="320"/>
      <c r="T64" s="320"/>
      <c r="U64" s="320"/>
      <c r="V64" s="320"/>
      <c r="W64" s="320"/>
      <c r="X64" s="320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</row>
    <row r="65" spans="3:51" x14ac:dyDescent="0.2">
      <c r="E65" s="308"/>
      <c r="F65" s="308"/>
      <c r="G65" s="308"/>
      <c r="H65" s="308"/>
      <c r="I65" s="308"/>
      <c r="J65" s="308"/>
      <c r="K65" s="308"/>
      <c r="L65" s="308"/>
      <c r="M65" s="308"/>
      <c r="N65" s="308"/>
      <c r="O65" s="308"/>
      <c r="P65" s="308"/>
      <c r="Q65" s="308"/>
      <c r="R65" s="308"/>
      <c r="S65" s="308"/>
      <c r="T65" s="308"/>
      <c r="U65" s="308"/>
      <c r="V65" s="308"/>
      <c r="W65" s="308"/>
      <c r="X65" s="308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</row>
    <row r="66" spans="3:51" x14ac:dyDescent="0.2">
      <c r="E66" s="144"/>
      <c r="F66" s="144"/>
      <c r="G66" s="144"/>
      <c r="H66" s="144"/>
      <c r="I66" s="144"/>
      <c r="J66" s="144"/>
      <c r="K66" s="144"/>
      <c r="L66" s="144"/>
      <c r="M66" s="144"/>
      <c r="N66" s="144"/>
      <c r="O66" s="144"/>
      <c r="P66" s="144"/>
      <c r="Q66" s="144"/>
      <c r="R66" s="144"/>
      <c r="S66" s="144"/>
      <c r="T66" s="144"/>
      <c r="U66" s="144"/>
      <c r="V66" s="144"/>
      <c r="W66" s="144"/>
      <c r="X66" s="144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</row>
    <row r="67" spans="3:51" x14ac:dyDescent="0.2">
      <c r="C67" s="4"/>
      <c r="D67" s="5"/>
      <c r="E67" s="25"/>
      <c r="G67" s="132"/>
      <c r="H67" s="133"/>
      <c r="I67" s="133"/>
    </row>
    <row r="68" spans="3:51" x14ac:dyDescent="0.2">
      <c r="C68" s="5"/>
      <c r="D68" s="5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</row>
    <row r="69" spans="3:51" x14ac:dyDescent="0.2">
      <c r="C69" s="5"/>
      <c r="D69" s="5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</row>
    <row r="70" spans="3:51" x14ac:dyDescent="0.2">
      <c r="C70" s="5"/>
      <c r="D70" s="5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</row>
    <row r="71" spans="3:51" x14ac:dyDescent="0.2">
      <c r="C71" s="62"/>
      <c r="D71" s="5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</row>
    <row r="72" spans="3:51" x14ac:dyDescent="0.2">
      <c r="C72" s="62"/>
      <c r="D72" s="5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</row>
    <row r="73" spans="3:51" x14ac:dyDescent="0.2">
      <c r="C73" s="62"/>
      <c r="D73" s="10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</row>
  </sheetData>
  <sheetProtection algorithmName="SHA-512" hashValue="TetUlxPZ3hvqcS86dcTRhmfkcgBDlfNFIGkBW8jICZ3r25i1kJoRdF+exR09KPeKgPv94lf2/m6phaYZMuyjcA==" saltValue="qwt+xbywmfvGarU4XgwPiw==" spinCount="100000" sheet="1" objects="1" scenarios="1" formatCells="0" formatColumns="0" formatRows="0"/>
  <pageMargins left="0.59055118110236227" right="0.39370078740157483" top="1.1811023622047245" bottom="0.39370078740157483" header="0.59055118110236227" footer="0.39370078740157483"/>
  <pageSetup paperSize="5048" scale="67" orientation="landscape" r:id="rId1"/>
  <headerFooter alignWithMargins="0">
    <oddHeader>&amp;L&amp;G</oddHeader>
  </headerFooter>
  <colBreaks count="1" manualBreakCount="1">
    <brk id="14" max="1048575" man="1"/>
  </colBreaks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Y69"/>
  <sheetViews>
    <sheetView showGridLines="0" zoomScale="90" zoomScaleNormal="90" zoomScaleSheetLayoutView="70" workbookViewId="0"/>
  </sheetViews>
  <sheetFormatPr defaultRowHeight="12.75" x14ac:dyDescent="0.2"/>
  <cols>
    <col min="1" max="1" width="1.7109375" style="2" customWidth="1"/>
    <col min="2" max="2" width="1.7109375" style="1" customWidth="1"/>
    <col min="3" max="3" width="43.42578125" customWidth="1"/>
    <col min="4" max="4" width="2.28515625" customWidth="1"/>
    <col min="5" max="25" width="12.85546875" customWidth="1"/>
    <col min="26" max="26" width="0.85546875" customWidth="1"/>
    <col min="27" max="38" width="9.7109375" customWidth="1"/>
  </cols>
  <sheetData>
    <row r="3" spans="1:51" ht="15.75" customHeight="1" x14ac:dyDescent="0.2">
      <c r="A3" s="4" t="s">
        <v>265</v>
      </c>
      <c r="B3" s="4"/>
      <c r="C3" s="5"/>
      <c r="D3" s="5"/>
      <c r="E3" s="5"/>
      <c r="F3" s="5"/>
      <c r="G3" s="5"/>
      <c r="H3" s="5"/>
      <c r="I3" s="5"/>
      <c r="Y3" s="306"/>
    </row>
    <row r="4" spans="1:51" ht="15.75" customHeight="1" x14ac:dyDescent="0.2">
      <c r="A4" s="654" t="s">
        <v>266</v>
      </c>
      <c r="B4" s="4"/>
      <c r="C4" s="5"/>
      <c r="D4" s="5"/>
      <c r="E4" s="5"/>
      <c r="F4" s="5"/>
      <c r="G4" s="5"/>
      <c r="H4" s="5"/>
      <c r="I4" s="5"/>
      <c r="Y4" s="306"/>
    </row>
    <row r="5" spans="1:51" x14ac:dyDescent="0.2">
      <c r="A5" s="6"/>
      <c r="B5" s="4"/>
      <c r="C5" s="34"/>
      <c r="D5" s="34"/>
      <c r="E5" s="5"/>
      <c r="F5" s="5"/>
      <c r="G5" s="5"/>
      <c r="H5" s="4"/>
      <c r="I5" s="5"/>
    </row>
    <row r="6" spans="1:51" x14ac:dyDescent="0.2">
      <c r="A6" s="35" t="s">
        <v>38</v>
      </c>
      <c r="B6" s="4"/>
      <c r="C6" s="22"/>
      <c r="D6" s="22"/>
      <c r="E6" s="5"/>
      <c r="F6" s="5"/>
      <c r="G6" s="5"/>
      <c r="H6" s="4"/>
      <c r="I6" s="5"/>
    </row>
    <row r="7" spans="1:51" ht="18" customHeight="1" x14ac:dyDescent="0.2">
      <c r="A7" s="11"/>
      <c r="B7" s="602"/>
      <c r="C7" s="13"/>
      <c r="D7" s="13"/>
      <c r="E7" s="622" t="s">
        <v>0</v>
      </c>
      <c r="F7" s="622" t="s">
        <v>1</v>
      </c>
      <c r="G7" s="622" t="s">
        <v>6</v>
      </c>
      <c r="H7" s="622" t="s">
        <v>7</v>
      </c>
      <c r="I7" s="622" t="s">
        <v>8</v>
      </c>
      <c r="J7" s="622" t="s">
        <v>12</v>
      </c>
      <c r="K7" s="622" t="s">
        <v>13</v>
      </c>
      <c r="L7" s="622" t="s">
        <v>14</v>
      </c>
      <c r="M7" s="622" t="s">
        <v>15</v>
      </c>
      <c r="N7" s="622" t="s">
        <v>16</v>
      </c>
      <c r="O7" s="622" t="s">
        <v>17</v>
      </c>
      <c r="P7" s="622" t="s">
        <v>18</v>
      </c>
      <c r="Q7" s="622" t="s">
        <v>19</v>
      </c>
      <c r="R7" s="622" t="s">
        <v>20</v>
      </c>
      <c r="S7" s="622" t="s">
        <v>21</v>
      </c>
      <c r="T7" s="622" t="s">
        <v>22</v>
      </c>
      <c r="U7" s="622" t="s">
        <v>23</v>
      </c>
      <c r="V7" s="622" t="s">
        <v>24</v>
      </c>
      <c r="W7" s="622" t="s">
        <v>25</v>
      </c>
      <c r="X7" s="622" t="s">
        <v>26</v>
      </c>
      <c r="Y7" s="622" t="s">
        <v>2</v>
      </c>
    </row>
    <row r="8" spans="1:51" x14ac:dyDescent="0.2">
      <c r="A8" s="603"/>
      <c r="B8" s="7"/>
      <c r="C8" s="8"/>
      <c r="D8" s="1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</row>
    <row r="9" spans="1:51" x14ac:dyDescent="0.2">
      <c r="A9" s="604" t="s">
        <v>5</v>
      </c>
      <c r="B9" s="12"/>
      <c r="C9" s="12"/>
      <c r="D9" s="12"/>
      <c r="E9" s="120">
        <f t="shared" ref="E9:Y9" si="0">SUM(E10:E12)</f>
        <v>0</v>
      </c>
      <c r="F9" s="120">
        <f t="shared" si="0"/>
        <v>3211.2499800000001</v>
      </c>
      <c r="G9" s="120">
        <f t="shared" si="0"/>
        <v>25689.999959999994</v>
      </c>
      <c r="H9" s="120">
        <f t="shared" si="0"/>
        <v>134526.95658</v>
      </c>
      <c r="I9" s="120">
        <f t="shared" si="0"/>
        <v>168308.15420999995</v>
      </c>
      <c r="J9" s="120">
        <f t="shared" si="0"/>
        <v>165310.80863999997</v>
      </c>
      <c r="K9" s="120">
        <f t="shared" si="0"/>
        <v>162313.46312999996</v>
      </c>
      <c r="L9" s="120">
        <f t="shared" si="0"/>
        <v>159316.11758999995</v>
      </c>
      <c r="M9" s="120">
        <f t="shared" si="0"/>
        <v>156318.77208</v>
      </c>
      <c r="N9" s="120">
        <f t="shared" si="0"/>
        <v>153321.42656999998</v>
      </c>
      <c r="O9" s="120">
        <f t="shared" si="0"/>
        <v>150324.08099999998</v>
      </c>
      <c r="P9" s="120">
        <f t="shared" si="0"/>
        <v>147326.73548999999</v>
      </c>
      <c r="Q9" s="120">
        <f t="shared" si="0"/>
        <v>144329.38994999998</v>
      </c>
      <c r="R9" s="120">
        <f t="shared" si="0"/>
        <v>141332.04443999997</v>
      </c>
      <c r="S9" s="120">
        <f t="shared" si="0"/>
        <v>138334.69886999996</v>
      </c>
      <c r="T9" s="120">
        <f t="shared" si="0"/>
        <v>135337.35336000001</v>
      </c>
      <c r="U9" s="120">
        <f t="shared" si="0"/>
        <v>132340.00784999999</v>
      </c>
      <c r="V9" s="120">
        <f t="shared" si="0"/>
        <v>129342.66228000002</v>
      </c>
      <c r="W9" s="120">
        <f t="shared" si="0"/>
        <v>51228.497340000002</v>
      </c>
      <c r="X9" s="120">
        <f t="shared" si="0"/>
        <v>25689.999959999994</v>
      </c>
      <c r="Y9" s="120">
        <f t="shared" si="0"/>
        <v>2323902.4192799996</v>
      </c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</row>
    <row r="10" spans="1:51" x14ac:dyDescent="0.2">
      <c r="A10" s="604"/>
      <c r="B10" s="48" t="s">
        <v>231</v>
      </c>
      <c r="C10" s="12"/>
      <c r="D10" s="12"/>
      <c r="E10" s="118">
        <f>A.1.1.RECEITAS!E$8</f>
        <v>0</v>
      </c>
      <c r="F10" s="118">
        <f>A.1.1.RECEITAS!F$8</f>
        <v>0</v>
      </c>
      <c r="G10" s="118">
        <f>A.1.1.RECEITAS!G$8</f>
        <v>0</v>
      </c>
      <c r="H10" s="118">
        <f>A.1.1.RECEITAS!H$8</f>
        <v>0</v>
      </c>
      <c r="I10" s="118">
        <f>A.1.1.RECEITAS!I$8</f>
        <v>0</v>
      </c>
      <c r="J10" s="118">
        <f>A.1.1.RECEITAS!J$8</f>
        <v>0</v>
      </c>
      <c r="K10" s="118">
        <f>A.1.1.RECEITAS!K$8</f>
        <v>0</v>
      </c>
      <c r="L10" s="118">
        <f>A.1.1.RECEITAS!L$8</f>
        <v>0</v>
      </c>
      <c r="M10" s="118">
        <f>A.1.1.RECEITAS!M$8</f>
        <v>0</v>
      </c>
      <c r="N10" s="118">
        <f>A.1.1.RECEITAS!N$8</f>
        <v>0</v>
      </c>
      <c r="O10" s="118">
        <f>A.1.1.RECEITAS!O$8</f>
        <v>0</v>
      </c>
      <c r="P10" s="118">
        <f>A.1.1.RECEITAS!P$8</f>
        <v>0</v>
      </c>
      <c r="Q10" s="118">
        <f>A.1.1.RECEITAS!Q$8</f>
        <v>0</v>
      </c>
      <c r="R10" s="118">
        <f>A.1.1.RECEITAS!R$8</f>
        <v>0</v>
      </c>
      <c r="S10" s="118">
        <f>A.1.1.RECEITAS!S$8</f>
        <v>0</v>
      </c>
      <c r="T10" s="118">
        <f>A.1.1.RECEITAS!T$8</f>
        <v>0</v>
      </c>
      <c r="U10" s="118">
        <f>A.1.1.RECEITAS!U$8</f>
        <v>0</v>
      </c>
      <c r="V10" s="118">
        <f>A.1.1.RECEITAS!V$8</f>
        <v>0</v>
      </c>
      <c r="W10" s="118">
        <f>A.1.1.RECEITAS!W$8</f>
        <v>0</v>
      </c>
      <c r="X10" s="118">
        <f>A.1.1.RECEITAS!X$8</f>
        <v>0</v>
      </c>
      <c r="Y10" s="118">
        <f>SUM(E10:X10)</f>
        <v>0</v>
      </c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</row>
    <row r="11" spans="1:51" x14ac:dyDescent="0.2">
      <c r="A11" s="605"/>
      <c r="B11" s="48" t="s">
        <v>232</v>
      </c>
      <c r="C11" s="12"/>
      <c r="D11" s="12"/>
      <c r="E11" s="119">
        <f>A.1.1.RECEITAS!E$33</f>
        <v>0</v>
      </c>
      <c r="F11" s="119">
        <f>A.1.1.RECEITAS!F$33</f>
        <v>3211.2499800000001</v>
      </c>
      <c r="G11" s="119">
        <f>A.1.1.RECEITAS!G$33</f>
        <v>25689.999959999994</v>
      </c>
      <c r="H11" s="119">
        <f>A.1.1.RECEITAS!H$33</f>
        <v>134526.95658</v>
      </c>
      <c r="I11" s="119">
        <f>A.1.1.RECEITAS!I$33</f>
        <v>168308.15420999995</v>
      </c>
      <c r="J11" s="119">
        <f>A.1.1.RECEITAS!J$33</f>
        <v>165310.80863999997</v>
      </c>
      <c r="K11" s="119">
        <f>A.1.1.RECEITAS!K$33</f>
        <v>162313.46312999996</v>
      </c>
      <c r="L11" s="119">
        <f>A.1.1.RECEITAS!L$33</f>
        <v>159316.11758999995</v>
      </c>
      <c r="M11" s="119">
        <f>A.1.1.RECEITAS!M$33</f>
        <v>156318.77208</v>
      </c>
      <c r="N11" s="119">
        <f>A.1.1.RECEITAS!N$33</f>
        <v>153321.42656999998</v>
      </c>
      <c r="O11" s="119">
        <f>A.1.1.RECEITAS!O$33</f>
        <v>150324.08099999998</v>
      </c>
      <c r="P11" s="119">
        <f>A.1.1.RECEITAS!P$33</f>
        <v>147326.73548999999</v>
      </c>
      <c r="Q11" s="119">
        <f>A.1.1.RECEITAS!Q$33</f>
        <v>144329.38994999998</v>
      </c>
      <c r="R11" s="119">
        <f>A.1.1.RECEITAS!R$33</f>
        <v>141332.04443999997</v>
      </c>
      <c r="S11" s="119">
        <f>A.1.1.RECEITAS!S$33</f>
        <v>138334.69886999996</v>
      </c>
      <c r="T11" s="119">
        <f>A.1.1.RECEITAS!T$33</f>
        <v>135337.35336000001</v>
      </c>
      <c r="U11" s="119">
        <f>A.1.1.RECEITAS!U$33</f>
        <v>132340.00784999999</v>
      </c>
      <c r="V11" s="119">
        <f>A.1.1.RECEITAS!V$33</f>
        <v>129342.66228000002</v>
      </c>
      <c r="W11" s="119">
        <f>A.1.1.RECEITAS!W$33</f>
        <v>51228.497340000002</v>
      </c>
      <c r="X11" s="119">
        <f>A.1.1.RECEITAS!X$33</f>
        <v>25689.999959999994</v>
      </c>
      <c r="Y11" s="118">
        <f>SUM(E11:X11)</f>
        <v>2323902.4192799996</v>
      </c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</row>
    <row r="12" spans="1:51" x14ac:dyDescent="0.2">
      <c r="A12" s="605"/>
      <c r="B12" s="48" t="s">
        <v>66</v>
      </c>
      <c r="C12" s="12"/>
      <c r="D12" s="12"/>
      <c r="E12" s="119">
        <f>A.1.1.RECEITAS!E$38</f>
        <v>0</v>
      </c>
      <c r="F12" s="119">
        <f>A.1.1.RECEITAS!F$38</f>
        <v>0</v>
      </c>
      <c r="G12" s="119">
        <f>A.1.1.RECEITAS!G$38</f>
        <v>0</v>
      </c>
      <c r="H12" s="119">
        <f>A.1.1.RECEITAS!H$38</f>
        <v>0</v>
      </c>
      <c r="I12" s="119">
        <f>A.1.1.RECEITAS!I$38</f>
        <v>0</v>
      </c>
      <c r="J12" s="119">
        <f>A.1.1.RECEITAS!J$38</f>
        <v>0</v>
      </c>
      <c r="K12" s="119">
        <f>A.1.1.RECEITAS!K$38</f>
        <v>0</v>
      </c>
      <c r="L12" s="119">
        <f>A.1.1.RECEITAS!L$38</f>
        <v>0</v>
      </c>
      <c r="M12" s="119">
        <f>A.1.1.RECEITAS!M$38</f>
        <v>0</v>
      </c>
      <c r="N12" s="119">
        <f>A.1.1.RECEITAS!N$38</f>
        <v>0</v>
      </c>
      <c r="O12" s="119">
        <f>A.1.1.RECEITAS!O$38</f>
        <v>0</v>
      </c>
      <c r="P12" s="119">
        <f>A.1.1.RECEITAS!P$38</f>
        <v>0</v>
      </c>
      <c r="Q12" s="119">
        <f>A.1.1.RECEITAS!Q$38</f>
        <v>0</v>
      </c>
      <c r="R12" s="119">
        <f>A.1.1.RECEITAS!R$38</f>
        <v>0</v>
      </c>
      <c r="S12" s="119">
        <f>A.1.1.RECEITAS!S$38</f>
        <v>0</v>
      </c>
      <c r="T12" s="119">
        <f>A.1.1.RECEITAS!T$38</f>
        <v>0</v>
      </c>
      <c r="U12" s="119">
        <f>A.1.1.RECEITAS!U$38</f>
        <v>0</v>
      </c>
      <c r="V12" s="119">
        <f>A.1.1.RECEITAS!V$38</f>
        <v>0</v>
      </c>
      <c r="W12" s="119">
        <f>A.1.1.RECEITAS!W$38</f>
        <v>0</v>
      </c>
      <c r="X12" s="119">
        <f>A.1.1.RECEITAS!X$38</f>
        <v>0</v>
      </c>
      <c r="Y12" s="118">
        <f>SUM(E12:X12)</f>
        <v>0</v>
      </c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</row>
    <row r="13" spans="1:51" x14ac:dyDescent="0.2">
      <c r="A13" s="605"/>
      <c r="B13" s="48"/>
      <c r="C13" s="12"/>
      <c r="D13" s="12"/>
      <c r="E13" s="119"/>
      <c r="F13" s="119"/>
      <c r="G13" s="119"/>
      <c r="H13" s="119"/>
      <c r="I13" s="119"/>
      <c r="J13" s="119"/>
      <c r="K13" s="445" t="s">
        <v>49</v>
      </c>
      <c r="L13" s="445"/>
      <c r="M13" s="445"/>
      <c r="N13" s="445"/>
      <c r="O13" s="445"/>
      <c r="P13" s="445"/>
      <c r="Q13" s="445"/>
      <c r="R13" s="445"/>
      <c r="S13" s="445"/>
      <c r="T13" s="445"/>
      <c r="U13" s="119"/>
      <c r="V13" s="119"/>
      <c r="W13" s="119"/>
      <c r="X13" s="119"/>
      <c r="Y13" s="118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</row>
    <row r="14" spans="1:51" x14ac:dyDescent="0.2">
      <c r="A14" s="604" t="s">
        <v>27</v>
      </c>
      <c r="B14" s="9"/>
      <c r="C14" s="9"/>
      <c r="D14" s="150"/>
      <c r="E14" s="120">
        <f>SUM(E15:E17)</f>
        <v>0</v>
      </c>
      <c r="F14" s="120">
        <f t="shared" ref="F14:Y14" si="1">SUM(F15:F17)</f>
        <v>0</v>
      </c>
      <c r="G14" s="120">
        <f t="shared" si="1"/>
        <v>0</v>
      </c>
      <c r="H14" s="120">
        <f t="shared" si="1"/>
        <v>0</v>
      </c>
      <c r="I14" s="120">
        <f t="shared" si="1"/>
        <v>0</v>
      </c>
      <c r="J14" s="120">
        <f t="shared" si="1"/>
        <v>0</v>
      </c>
      <c r="K14" s="120">
        <f t="shared" si="1"/>
        <v>0</v>
      </c>
      <c r="L14" s="120">
        <f t="shared" si="1"/>
        <v>0</v>
      </c>
      <c r="M14" s="120">
        <f t="shared" si="1"/>
        <v>0</v>
      </c>
      <c r="N14" s="120">
        <f t="shared" si="1"/>
        <v>0</v>
      </c>
      <c r="O14" s="120">
        <f t="shared" si="1"/>
        <v>0</v>
      </c>
      <c r="P14" s="120">
        <f t="shared" si="1"/>
        <v>0</v>
      </c>
      <c r="Q14" s="120">
        <f t="shared" si="1"/>
        <v>0</v>
      </c>
      <c r="R14" s="120">
        <f t="shared" si="1"/>
        <v>0</v>
      </c>
      <c r="S14" s="120">
        <f t="shared" si="1"/>
        <v>0</v>
      </c>
      <c r="T14" s="120">
        <f t="shared" si="1"/>
        <v>0</v>
      </c>
      <c r="U14" s="120">
        <f t="shared" si="1"/>
        <v>0</v>
      </c>
      <c r="V14" s="120">
        <f t="shared" si="1"/>
        <v>0</v>
      </c>
      <c r="W14" s="120">
        <f t="shared" si="1"/>
        <v>0</v>
      </c>
      <c r="X14" s="120">
        <f t="shared" si="1"/>
        <v>0</v>
      </c>
      <c r="Y14" s="120">
        <f t="shared" si="1"/>
        <v>0</v>
      </c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</row>
    <row r="15" spans="1:51" x14ac:dyDescent="0.2">
      <c r="A15" s="605"/>
      <c r="B15" s="48" t="s">
        <v>85</v>
      </c>
      <c r="C15" s="12"/>
      <c r="D15" s="149"/>
      <c r="E15" s="118">
        <f>-(A.2.TRIBUTOS!E11+A.2.TRIBUTOS!E19+A.2.TRIBUTOS!E27+A.2.TRIBUTOS!E35)</f>
        <v>0</v>
      </c>
      <c r="F15" s="118">
        <f>-(A.2.TRIBUTOS!F11+A.2.TRIBUTOS!F19+A.2.TRIBUTOS!F27+A.2.TRIBUTOS!F35)</f>
        <v>0</v>
      </c>
      <c r="G15" s="118">
        <f>-(A.2.TRIBUTOS!G11+A.2.TRIBUTOS!G19+A.2.TRIBUTOS!G27+A.2.TRIBUTOS!G35)</f>
        <v>0</v>
      </c>
      <c r="H15" s="118">
        <f>-(A.2.TRIBUTOS!H11+A.2.TRIBUTOS!H19+A.2.TRIBUTOS!H27+A.2.TRIBUTOS!H35)</f>
        <v>0</v>
      </c>
      <c r="I15" s="118">
        <f>-(A.2.TRIBUTOS!I11+A.2.TRIBUTOS!I19+A.2.TRIBUTOS!I27+A.2.TRIBUTOS!I35)</f>
        <v>0</v>
      </c>
      <c r="J15" s="118">
        <f>-(A.2.TRIBUTOS!J11+A.2.TRIBUTOS!J19+A.2.TRIBUTOS!J27+A.2.TRIBUTOS!J35)</f>
        <v>0</v>
      </c>
      <c r="K15" s="118">
        <f>-(A.2.TRIBUTOS!K11+A.2.TRIBUTOS!K19+A.2.TRIBUTOS!K27+A.2.TRIBUTOS!K35)</f>
        <v>0</v>
      </c>
      <c r="L15" s="118">
        <f>-(A.2.TRIBUTOS!L11+A.2.TRIBUTOS!L19+A.2.TRIBUTOS!L27+A.2.TRIBUTOS!L35)</f>
        <v>0</v>
      </c>
      <c r="M15" s="118">
        <f>-(A.2.TRIBUTOS!M11+A.2.TRIBUTOS!M19+A.2.TRIBUTOS!M27+A.2.TRIBUTOS!M35)</f>
        <v>0</v>
      </c>
      <c r="N15" s="118">
        <f>-(A.2.TRIBUTOS!N11+A.2.TRIBUTOS!N19+A.2.TRIBUTOS!N27+A.2.TRIBUTOS!N35)</f>
        <v>0</v>
      </c>
      <c r="O15" s="118">
        <f>-(A.2.TRIBUTOS!O11+A.2.TRIBUTOS!O19+A.2.TRIBUTOS!O27+A.2.TRIBUTOS!O35)</f>
        <v>0</v>
      </c>
      <c r="P15" s="118">
        <f>-(A.2.TRIBUTOS!P11+A.2.TRIBUTOS!P19+A.2.TRIBUTOS!P27+A.2.TRIBUTOS!P35)</f>
        <v>0</v>
      </c>
      <c r="Q15" s="118">
        <f>-(A.2.TRIBUTOS!Q11+A.2.TRIBUTOS!Q19+A.2.TRIBUTOS!Q27+A.2.TRIBUTOS!Q35)</f>
        <v>0</v>
      </c>
      <c r="R15" s="118">
        <f>-(A.2.TRIBUTOS!R11+A.2.TRIBUTOS!R19+A.2.TRIBUTOS!R27+A.2.TRIBUTOS!R35)</f>
        <v>0</v>
      </c>
      <c r="S15" s="118">
        <f>-(A.2.TRIBUTOS!S11+A.2.TRIBUTOS!S19+A.2.TRIBUTOS!S27+A.2.TRIBUTOS!S35)</f>
        <v>0</v>
      </c>
      <c r="T15" s="118">
        <f>-(A.2.TRIBUTOS!T11+A.2.TRIBUTOS!T19+A.2.TRIBUTOS!T27+A.2.TRIBUTOS!T35)</f>
        <v>0</v>
      </c>
      <c r="U15" s="118">
        <f>-(A.2.TRIBUTOS!U11+A.2.TRIBUTOS!U19+A.2.TRIBUTOS!U27+A.2.TRIBUTOS!U35)</f>
        <v>0</v>
      </c>
      <c r="V15" s="118">
        <f>-(A.2.TRIBUTOS!V11+A.2.TRIBUTOS!V19+A.2.TRIBUTOS!V27+A.2.TRIBUTOS!V35)</f>
        <v>0</v>
      </c>
      <c r="W15" s="118">
        <f>-(A.2.TRIBUTOS!W11+A.2.TRIBUTOS!W19+A.2.TRIBUTOS!W27+A.2.TRIBUTOS!W35)</f>
        <v>0</v>
      </c>
      <c r="X15" s="118">
        <f>-(A.2.TRIBUTOS!X11+A.2.TRIBUTOS!X19+A.2.TRIBUTOS!X27+A.2.TRIBUTOS!X35)</f>
        <v>0</v>
      </c>
      <c r="Y15" s="118">
        <f>SUM(E15:X15)</f>
        <v>0</v>
      </c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</row>
    <row r="16" spans="1:51" x14ac:dyDescent="0.2">
      <c r="A16" s="605"/>
      <c r="B16" s="48" t="s">
        <v>86</v>
      </c>
      <c r="C16" s="12"/>
      <c r="D16" s="12"/>
      <c r="E16" s="118">
        <f>-(A.2.TRIBUTOS!E12+A.2.TRIBUTOS!E20+A.2.TRIBUTOS!E28+A.2.TRIBUTOS!E36)</f>
        <v>0</v>
      </c>
      <c r="F16" s="118">
        <f>-(A.2.TRIBUTOS!F12+A.2.TRIBUTOS!F20+A.2.TRIBUTOS!F28+A.2.TRIBUTOS!F36)</f>
        <v>0</v>
      </c>
      <c r="G16" s="118">
        <f>-(A.2.TRIBUTOS!G12+A.2.TRIBUTOS!G20+A.2.TRIBUTOS!G28+A.2.TRIBUTOS!G36)</f>
        <v>0</v>
      </c>
      <c r="H16" s="118">
        <f>-(A.2.TRIBUTOS!H12+A.2.TRIBUTOS!H20+A.2.TRIBUTOS!H28+A.2.TRIBUTOS!H36)</f>
        <v>0</v>
      </c>
      <c r="I16" s="118">
        <f>-(A.2.TRIBUTOS!I12+A.2.TRIBUTOS!I20+A.2.TRIBUTOS!I28+A.2.TRIBUTOS!I36)</f>
        <v>0</v>
      </c>
      <c r="J16" s="118">
        <f>-(A.2.TRIBUTOS!J12+A.2.TRIBUTOS!J20+A.2.TRIBUTOS!J28+A.2.TRIBUTOS!J36)</f>
        <v>0</v>
      </c>
      <c r="K16" s="118">
        <f>-(A.2.TRIBUTOS!K12+A.2.TRIBUTOS!K20+A.2.TRIBUTOS!K28+A.2.TRIBUTOS!K36)</f>
        <v>0</v>
      </c>
      <c r="L16" s="118">
        <f>-(A.2.TRIBUTOS!L12+A.2.TRIBUTOS!L20+A.2.TRIBUTOS!L28+A.2.TRIBUTOS!L36)</f>
        <v>0</v>
      </c>
      <c r="M16" s="118">
        <f>-(A.2.TRIBUTOS!M12+A.2.TRIBUTOS!M20+A.2.TRIBUTOS!M28+A.2.TRIBUTOS!M36)</f>
        <v>0</v>
      </c>
      <c r="N16" s="118">
        <f>-(A.2.TRIBUTOS!N12+A.2.TRIBUTOS!N20+A.2.TRIBUTOS!N28+A.2.TRIBUTOS!N36)</f>
        <v>0</v>
      </c>
      <c r="O16" s="118">
        <f>-(A.2.TRIBUTOS!O12+A.2.TRIBUTOS!O20+A.2.TRIBUTOS!O28+A.2.TRIBUTOS!O36)</f>
        <v>0</v>
      </c>
      <c r="P16" s="118">
        <f>-(A.2.TRIBUTOS!P12+A.2.TRIBUTOS!P20+A.2.TRIBUTOS!P28+A.2.TRIBUTOS!P36)</f>
        <v>0</v>
      </c>
      <c r="Q16" s="118">
        <f>-(A.2.TRIBUTOS!Q12+A.2.TRIBUTOS!Q20+A.2.TRIBUTOS!Q28+A.2.TRIBUTOS!Q36)</f>
        <v>0</v>
      </c>
      <c r="R16" s="118">
        <f>-(A.2.TRIBUTOS!R12+A.2.TRIBUTOS!R20+A.2.TRIBUTOS!R28+A.2.TRIBUTOS!R36)</f>
        <v>0</v>
      </c>
      <c r="S16" s="118">
        <f>-(A.2.TRIBUTOS!S12+A.2.TRIBUTOS!S20+A.2.TRIBUTOS!S28+A.2.TRIBUTOS!S36)</f>
        <v>0</v>
      </c>
      <c r="T16" s="118">
        <f>-(A.2.TRIBUTOS!T12+A.2.TRIBUTOS!T20+A.2.TRIBUTOS!T28+A.2.TRIBUTOS!T36)</f>
        <v>0</v>
      </c>
      <c r="U16" s="118">
        <f>-(A.2.TRIBUTOS!U12+A.2.TRIBUTOS!U20+A.2.TRIBUTOS!U28+A.2.TRIBUTOS!U36)</f>
        <v>0</v>
      </c>
      <c r="V16" s="118">
        <f>-(A.2.TRIBUTOS!V12+A.2.TRIBUTOS!V20+A.2.TRIBUTOS!V28+A.2.TRIBUTOS!V36)</f>
        <v>0</v>
      </c>
      <c r="W16" s="118">
        <f>-(A.2.TRIBUTOS!W12+A.2.TRIBUTOS!W20+A.2.TRIBUTOS!W28+A.2.TRIBUTOS!W36)</f>
        <v>0</v>
      </c>
      <c r="X16" s="118">
        <f>-(A.2.TRIBUTOS!X12+A.2.TRIBUTOS!X20+A.2.TRIBUTOS!X28+A.2.TRIBUTOS!X36)</f>
        <v>0</v>
      </c>
      <c r="Y16" s="118">
        <f>SUM(E16:X16)</f>
        <v>0</v>
      </c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</row>
    <row r="17" spans="1:51" x14ac:dyDescent="0.2">
      <c r="A17" s="605"/>
      <c r="B17" s="48" t="s">
        <v>87</v>
      </c>
      <c r="C17" s="12"/>
      <c r="D17" s="146"/>
      <c r="E17" s="118">
        <f>-(A.2.TRIBUTOS!E13+A.2.TRIBUTOS!E21+A.2.TRIBUTOS!E29+A.2.TRIBUTOS!E37)</f>
        <v>0</v>
      </c>
      <c r="F17" s="118">
        <f>-(A.2.TRIBUTOS!F13+A.2.TRIBUTOS!F21+A.2.TRIBUTOS!F29+A.2.TRIBUTOS!F37)</f>
        <v>0</v>
      </c>
      <c r="G17" s="118">
        <f>-(A.2.TRIBUTOS!G13+A.2.TRIBUTOS!G21+A.2.TRIBUTOS!G29+A.2.TRIBUTOS!G37)</f>
        <v>0</v>
      </c>
      <c r="H17" s="118">
        <f>-(A.2.TRIBUTOS!H13+A.2.TRIBUTOS!H21+A.2.TRIBUTOS!H29+A.2.TRIBUTOS!H37)</f>
        <v>0</v>
      </c>
      <c r="I17" s="118">
        <f>-(A.2.TRIBUTOS!I13+A.2.TRIBUTOS!I21+A.2.TRIBUTOS!I29+A.2.TRIBUTOS!I37)</f>
        <v>0</v>
      </c>
      <c r="J17" s="118">
        <f>-(A.2.TRIBUTOS!J13+A.2.TRIBUTOS!J21+A.2.TRIBUTOS!J29+A.2.TRIBUTOS!J37)</f>
        <v>0</v>
      </c>
      <c r="K17" s="118">
        <f>-(A.2.TRIBUTOS!K13+A.2.TRIBUTOS!K21+A.2.TRIBUTOS!K29+A.2.TRIBUTOS!K37)</f>
        <v>0</v>
      </c>
      <c r="L17" s="118">
        <f>-(A.2.TRIBUTOS!L13+A.2.TRIBUTOS!L21+A.2.TRIBUTOS!L29+A.2.TRIBUTOS!L37)</f>
        <v>0</v>
      </c>
      <c r="M17" s="118">
        <f>-(A.2.TRIBUTOS!M13+A.2.TRIBUTOS!M21+A.2.TRIBUTOS!M29+A.2.TRIBUTOS!M37)</f>
        <v>0</v>
      </c>
      <c r="N17" s="118">
        <f>-(A.2.TRIBUTOS!N13+A.2.TRIBUTOS!N21+A.2.TRIBUTOS!N29+A.2.TRIBUTOS!N37)</f>
        <v>0</v>
      </c>
      <c r="O17" s="118">
        <f>-(A.2.TRIBUTOS!O13+A.2.TRIBUTOS!O21+A.2.TRIBUTOS!O29+A.2.TRIBUTOS!O37)</f>
        <v>0</v>
      </c>
      <c r="P17" s="118">
        <f>-(A.2.TRIBUTOS!P13+A.2.TRIBUTOS!P21+A.2.TRIBUTOS!P29+A.2.TRIBUTOS!P37)</f>
        <v>0</v>
      </c>
      <c r="Q17" s="118">
        <f>-(A.2.TRIBUTOS!Q13+A.2.TRIBUTOS!Q21+A.2.TRIBUTOS!Q29+A.2.TRIBUTOS!Q37)</f>
        <v>0</v>
      </c>
      <c r="R17" s="118">
        <f>-(A.2.TRIBUTOS!R13+A.2.TRIBUTOS!R21+A.2.TRIBUTOS!R29+A.2.TRIBUTOS!R37)</f>
        <v>0</v>
      </c>
      <c r="S17" s="118">
        <f>-(A.2.TRIBUTOS!S13+A.2.TRIBUTOS!S21+A.2.TRIBUTOS!S29+A.2.TRIBUTOS!S37)</f>
        <v>0</v>
      </c>
      <c r="T17" s="118">
        <f>-(A.2.TRIBUTOS!T13+A.2.TRIBUTOS!T21+A.2.TRIBUTOS!T29+A.2.TRIBUTOS!T37)</f>
        <v>0</v>
      </c>
      <c r="U17" s="118">
        <f>-(A.2.TRIBUTOS!U13+A.2.TRIBUTOS!U21+A.2.TRIBUTOS!U29+A.2.TRIBUTOS!U37)</f>
        <v>0</v>
      </c>
      <c r="V17" s="118">
        <f>-(A.2.TRIBUTOS!V13+A.2.TRIBUTOS!V21+A.2.TRIBUTOS!V29+A.2.TRIBUTOS!V37)</f>
        <v>0</v>
      </c>
      <c r="W17" s="118">
        <f>-(A.2.TRIBUTOS!W13+A.2.TRIBUTOS!W21+A.2.TRIBUTOS!W29+A.2.TRIBUTOS!W37)</f>
        <v>0</v>
      </c>
      <c r="X17" s="118">
        <f>-(A.2.TRIBUTOS!X13+A.2.TRIBUTOS!X21+A.2.TRIBUTOS!X29+A.2.TRIBUTOS!X37)</f>
        <v>0</v>
      </c>
      <c r="Y17" s="118">
        <f>SUM(E17:X17)</f>
        <v>0</v>
      </c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</row>
    <row r="18" spans="1:51" x14ac:dyDescent="0.2">
      <c r="A18" s="605"/>
      <c r="B18" s="12"/>
      <c r="C18" s="12"/>
      <c r="D18" s="148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8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</row>
    <row r="19" spans="1:51" x14ac:dyDescent="0.2">
      <c r="A19" s="604" t="s">
        <v>28</v>
      </c>
      <c r="B19" s="12"/>
      <c r="C19" s="12"/>
      <c r="D19" s="12"/>
      <c r="E19" s="120">
        <f t="shared" ref="E19:Y19" si="2">E9+E14</f>
        <v>0</v>
      </c>
      <c r="F19" s="120">
        <f t="shared" si="2"/>
        <v>3211.2499800000001</v>
      </c>
      <c r="G19" s="120">
        <f t="shared" si="2"/>
        <v>25689.999959999994</v>
      </c>
      <c r="H19" s="120">
        <f t="shared" si="2"/>
        <v>134526.95658</v>
      </c>
      <c r="I19" s="120">
        <f t="shared" si="2"/>
        <v>168308.15420999995</v>
      </c>
      <c r="J19" s="120">
        <f t="shared" si="2"/>
        <v>165310.80863999997</v>
      </c>
      <c r="K19" s="120">
        <f t="shared" si="2"/>
        <v>162313.46312999996</v>
      </c>
      <c r="L19" s="120">
        <f t="shared" si="2"/>
        <v>159316.11758999995</v>
      </c>
      <c r="M19" s="120">
        <f t="shared" si="2"/>
        <v>156318.77208</v>
      </c>
      <c r="N19" s="120">
        <f t="shared" si="2"/>
        <v>153321.42656999998</v>
      </c>
      <c r="O19" s="120">
        <f t="shared" si="2"/>
        <v>150324.08099999998</v>
      </c>
      <c r="P19" s="120">
        <f t="shared" si="2"/>
        <v>147326.73548999999</v>
      </c>
      <c r="Q19" s="120">
        <f t="shared" si="2"/>
        <v>144329.38994999998</v>
      </c>
      <c r="R19" s="120">
        <f t="shared" si="2"/>
        <v>141332.04443999997</v>
      </c>
      <c r="S19" s="120">
        <f t="shared" si="2"/>
        <v>138334.69886999996</v>
      </c>
      <c r="T19" s="120">
        <f t="shared" si="2"/>
        <v>135337.35336000001</v>
      </c>
      <c r="U19" s="120">
        <f t="shared" si="2"/>
        <v>132340.00784999999</v>
      </c>
      <c r="V19" s="120">
        <f t="shared" si="2"/>
        <v>129342.66228000002</v>
      </c>
      <c r="W19" s="120">
        <f t="shared" si="2"/>
        <v>51228.497340000002</v>
      </c>
      <c r="X19" s="120">
        <f t="shared" si="2"/>
        <v>25689.999959999994</v>
      </c>
      <c r="Y19" s="120">
        <f t="shared" si="2"/>
        <v>2323902.4192799996</v>
      </c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</row>
    <row r="20" spans="1:51" x14ac:dyDescent="0.2">
      <c r="A20" s="605"/>
      <c r="B20" s="12"/>
      <c r="C20" s="12"/>
      <c r="D20" s="12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</row>
    <row r="21" spans="1:51" x14ac:dyDescent="0.2">
      <c r="A21" s="604" t="s">
        <v>233</v>
      </c>
      <c r="B21" s="12"/>
      <c r="C21" s="12"/>
      <c r="D21" s="147"/>
      <c r="E21" s="120">
        <f t="shared" ref="E21:Y21" si="3">SUM(E22:E25)</f>
        <v>-3600</v>
      </c>
      <c r="F21" s="120">
        <f t="shared" si="3"/>
        <v>-4800</v>
      </c>
      <c r="G21" s="120">
        <f t="shared" si="3"/>
        <v>-1200</v>
      </c>
      <c r="H21" s="120">
        <f t="shared" si="3"/>
        <v>-1200</v>
      </c>
      <c r="I21" s="120">
        <f t="shared" si="3"/>
        <v>-1200</v>
      </c>
      <c r="J21" s="120">
        <f t="shared" si="3"/>
        <v>-1200</v>
      </c>
      <c r="K21" s="120">
        <f t="shared" si="3"/>
        <v>-1200</v>
      </c>
      <c r="L21" s="120">
        <f t="shared" si="3"/>
        <v>-1200</v>
      </c>
      <c r="M21" s="120">
        <f t="shared" si="3"/>
        <v>-1200</v>
      </c>
      <c r="N21" s="120">
        <f t="shared" si="3"/>
        <v>-1200</v>
      </c>
      <c r="O21" s="120">
        <f t="shared" si="3"/>
        <v>-1200</v>
      </c>
      <c r="P21" s="120">
        <f t="shared" si="3"/>
        <v>-1200</v>
      </c>
      <c r="Q21" s="120">
        <f t="shared" si="3"/>
        <v>-1200</v>
      </c>
      <c r="R21" s="120">
        <f t="shared" si="3"/>
        <v>-1200</v>
      </c>
      <c r="S21" s="120">
        <f t="shared" si="3"/>
        <v>-1200</v>
      </c>
      <c r="T21" s="120">
        <f t="shared" si="3"/>
        <v>-1200</v>
      </c>
      <c r="U21" s="120">
        <f t="shared" si="3"/>
        <v>-1200</v>
      </c>
      <c r="V21" s="120">
        <f t="shared" si="3"/>
        <v>-1200</v>
      </c>
      <c r="W21" s="120">
        <f t="shared" si="3"/>
        <v>-1200</v>
      </c>
      <c r="X21" s="120">
        <f t="shared" si="3"/>
        <v>-1200</v>
      </c>
      <c r="Y21" s="120">
        <f t="shared" si="3"/>
        <v>-30000</v>
      </c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</row>
    <row r="22" spans="1:51" x14ac:dyDescent="0.2">
      <c r="A22" s="606"/>
      <c r="B22" s="48" t="s">
        <v>51</v>
      </c>
      <c r="C22" s="12"/>
      <c r="D22" s="147"/>
      <c r="E22" s="118">
        <f>-A.3.DESPESAS_OP!E$9</f>
        <v>-3600</v>
      </c>
      <c r="F22" s="118">
        <f>-A.3.DESPESAS_OP!F$9</f>
        <v>-4800</v>
      </c>
      <c r="G22" s="118">
        <f>-A.3.DESPESAS_OP!G$9</f>
        <v>-1200</v>
      </c>
      <c r="H22" s="118">
        <f>-A.3.DESPESAS_OP!H$9</f>
        <v>-1200</v>
      </c>
      <c r="I22" s="118">
        <f>-A.3.DESPESAS_OP!I$9</f>
        <v>-1200</v>
      </c>
      <c r="J22" s="118">
        <f>-A.3.DESPESAS_OP!J$9</f>
        <v>-1200</v>
      </c>
      <c r="K22" s="118">
        <f>-A.3.DESPESAS_OP!K$9</f>
        <v>-1200</v>
      </c>
      <c r="L22" s="118">
        <f>-A.3.DESPESAS_OP!L$9</f>
        <v>-1200</v>
      </c>
      <c r="M22" s="118">
        <f>-A.3.DESPESAS_OP!M$9</f>
        <v>-1200</v>
      </c>
      <c r="N22" s="118">
        <f>-A.3.DESPESAS_OP!N$9</f>
        <v>-1200</v>
      </c>
      <c r="O22" s="118">
        <f>-A.3.DESPESAS_OP!O$9</f>
        <v>-1200</v>
      </c>
      <c r="P22" s="118">
        <f>-A.3.DESPESAS_OP!P$9</f>
        <v>-1200</v>
      </c>
      <c r="Q22" s="118">
        <f>-A.3.DESPESAS_OP!Q$9</f>
        <v>-1200</v>
      </c>
      <c r="R22" s="118">
        <f>-A.3.DESPESAS_OP!R$9</f>
        <v>-1200</v>
      </c>
      <c r="S22" s="118">
        <f>-A.3.DESPESAS_OP!S$9</f>
        <v>-1200</v>
      </c>
      <c r="T22" s="118">
        <f>-A.3.DESPESAS_OP!T$9</f>
        <v>-1200</v>
      </c>
      <c r="U22" s="118">
        <f>-A.3.DESPESAS_OP!U$9</f>
        <v>-1200</v>
      </c>
      <c r="V22" s="118">
        <f>-A.3.DESPESAS_OP!V$9</f>
        <v>-1200</v>
      </c>
      <c r="W22" s="118">
        <f>-A.3.DESPESAS_OP!W$9</f>
        <v>-1200</v>
      </c>
      <c r="X22" s="118">
        <f>-A.3.DESPESAS_OP!X$9</f>
        <v>-1200</v>
      </c>
      <c r="Y22" s="118">
        <f>SUM(E22:X22)</f>
        <v>-30000</v>
      </c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</row>
    <row r="23" spans="1:51" x14ac:dyDescent="0.2">
      <c r="A23" s="606"/>
      <c r="B23" s="48" t="s">
        <v>52</v>
      </c>
      <c r="C23" s="12"/>
      <c r="D23" s="147"/>
      <c r="E23" s="118">
        <f>-A.3.DESPESAS_OP!E$24</f>
        <v>0</v>
      </c>
      <c r="F23" s="118">
        <f>-A.3.DESPESAS_OP!F$24</f>
        <v>0</v>
      </c>
      <c r="G23" s="118">
        <f>-A.3.DESPESAS_OP!G$24</f>
        <v>0</v>
      </c>
      <c r="H23" s="118">
        <f>-A.3.DESPESAS_OP!H$24</f>
        <v>0</v>
      </c>
      <c r="I23" s="118">
        <f>-A.3.DESPESAS_OP!I$24</f>
        <v>0</v>
      </c>
      <c r="J23" s="118">
        <f>-A.3.DESPESAS_OP!J$24</f>
        <v>0</v>
      </c>
      <c r="K23" s="118">
        <f>-A.3.DESPESAS_OP!K$24</f>
        <v>0</v>
      </c>
      <c r="L23" s="118">
        <f>-A.3.DESPESAS_OP!L$24</f>
        <v>0</v>
      </c>
      <c r="M23" s="118">
        <f>-A.3.DESPESAS_OP!M$24</f>
        <v>0</v>
      </c>
      <c r="N23" s="118">
        <f>-A.3.DESPESAS_OP!N$24</f>
        <v>0</v>
      </c>
      <c r="O23" s="118">
        <f>-A.3.DESPESAS_OP!O$24</f>
        <v>0</v>
      </c>
      <c r="P23" s="118">
        <f>-A.3.DESPESAS_OP!P$24</f>
        <v>0</v>
      </c>
      <c r="Q23" s="118">
        <f>-A.3.DESPESAS_OP!Q$24</f>
        <v>0</v>
      </c>
      <c r="R23" s="118">
        <f>-A.3.DESPESAS_OP!R$24</f>
        <v>0</v>
      </c>
      <c r="S23" s="118">
        <f>-A.3.DESPESAS_OP!S$24</f>
        <v>0</v>
      </c>
      <c r="T23" s="118">
        <f>-A.3.DESPESAS_OP!T$24</f>
        <v>0</v>
      </c>
      <c r="U23" s="118">
        <f>-A.3.DESPESAS_OP!U$24</f>
        <v>0</v>
      </c>
      <c r="V23" s="118">
        <f>-A.3.DESPESAS_OP!V$24</f>
        <v>0</v>
      </c>
      <c r="W23" s="118">
        <f>-A.3.DESPESAS_OP!W$24</f>
        <v>0</v>
      </c>
      <c r="X23" s="118">
        <f>-A.3.DESPESAS_OP!X$24</f>
        <v>0</v>
      </c>
      <c r="Y23" s="118">
        <f>SUM(E23:X23)</f>
        <v>0</v>
      </c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</row>
    <row r="24" spans="1:51" x14ac:dyDescent="0.2">
      <c r="A24" s="606"/>
      <c r="B24" s="48" t="s">
        <v>53</v>
      </c>
      <c r="C24" s="12"/>
      <c r="D24" s="12"/>
      <c r="E24" s="118">
        <f>-A.3.DESPESAS_OP!E$34</f>
        <v>0</v>
      </c>
      <c r="F24" s="118">
        <f>-A.3.DESPESAS_OP!F$34</f>
        <v>0</v>
      </c>
      <c r="G24" s="118">
        <f>-A.3.DESPESAS_OP!G$34</f>
        <v>0</v>
      </c>
      <c r="H24" s="118">
        <f>-A.3.DESPESAS_OP!H$34</f>
        <v>0</v>
      </c>
      <c r="I24" s="118">
        <f>-A.3.DESPESAS_OP!I$34</f>
        <v>0</v>
      </c>
      <c r="J24" s="118">
        <f>-A.3.DESPESAS_OP!J$34</f>
        <v>0</v>
      </c>
      <c r="K24" s="118">
        <f>-A.3.DESPESAS_OP!K$34</f>
        <v>0</v>
      </c>
      <c r="L24" s="118">
        <f>-A.3.DESPESAS_OP!L$34</f>
        <v>0</v>
      </c>
      <c r="M24" s="118">
        <f>-A.3.DESPESAS_OP!M$34</f>
        <v>0</v>
      </c>
      <c r="N24" s="118">
        <f>-A.3.DESPESAS_OP!N$34</f>
        <v>0</v>
      </c>
      <c r="O24" s="118">
        <f>-A.3.DESPESAS_OP!O$34</f>
        <v>0</v>
      </c>
      <c r="P24" s="118">
        <f>-A.3.DESPESAS_OP!P$34</f>
        <v>0</v>
      </c>
      <c r="Q24" s="118">
        <f>-A.3.DESPESAS_OP!Q$34</f>
        <v>0</v>
      </c>
      <c r="R24" s="118">
        <f>-A.3.DESPESAS_OP!R$34</f>
        <v>0</v>
      </c>
      <c r="S24" s="118">
        <f>-A.3.DESPESAS_OP!S$34</f>
        <v>0</v>
      </c>
      <c r="T24" s="118">
        <f>-A.3.DESPESAS_OP!T$34</f>
        <v>0</v>
      </c>
      <c r="U24" s="118">
        <f>-A.3.DESPESAS_OP!U$34</f>
        <v>0</v>
      </c>
      <c r="V24" s="118">
        <f>-A.3.DESPESAS_OP!V$34</f>
        <v>0</v>
      </c>
      <c r="W24" s="118">
        <f>-A.3.DESPESAS_OP!W$34</f>
        <v>0</v>
      </c>
      <c r="X24" s="118">
        <f>-A.3.DESPESAS_OP!X$34</f>
        <v>0</v>
      </c>
      <c r="Y24" s="118">
        <f>SUM(E24:X24)</f>
        <v>0</v>
      </c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</row>
    <row r="25" spans="1:51" x14ac:dyDescent="0.2">
      <c r="A25" s="606"/>
      <c r="B25" s="48" t="s">
        <v>234</v>
      </c>
      <c r="C25" s="12"/>
      <c r="D25" s="146"/>
      <c r="E25" s="118">
        <f>-A.3.DESPESAS_OP!E$42</f>
        <v>0</v>
      </c>
      <c r="F25" s="118">
        <f>-A.3.DESPESAS_OP!F$42</f>
        <v>0</v>
      </c>
      <c r="G25" s="118">
        <f>-A.3.DESPESAS_OP!G$42</f>
        <v>0</v>
      </c>
      <c r="H25" s="118">
        <f>-A.3.DESPESAS_OP!H$42</f>
        <v>0</v>
      </c>
      <c r="I25" s="118">
        <f>-A.3.DESPESAS_OP!I$42</f>
        <v>0</v>
      </c>
      <c r="J25" s="118">
        <f>-A.3.DESPESAS_OP!J$42</f>
        <v>0</v>
      </c>
      <c r="K25" s="118">
        <f>-A.3.DESPESAS_OP!K$42</f>
        <v>0</v>
      </c>
      <c r="L25" s="118">
        <f>-A.3.DESPESAS_OP!L$42</f>
        <v>0</v>
      </c>
      <c r="M25" s="118">
        <f>-A.3.DESPESAS_OP!M$42</f>
        <v>0</v>
      </c>
      <c r="N25" s="118">
        <f>-A.3.DESPESAS_OP!N$42</f>
        <v>0</v>
      </c>
      <c r="O25" s="118">
        <f>-A.3.DESPESAS_OP!O$42</f>
        <v>0</v>
      </c>
      <c r="P25" s="118">
        <f>-A.3.DESPESAS_OP!P$42</f>
        <v>0</v>
      </c>
      <c r="Q25" s="118">
        <f>-A.3.DESPESAS_OP!Q$42</f>
        <v>0</v>
      </c>
      <c r="R25" s="118">
        <f>-A.3.DESPESAS_OP!R$42</f>
        <v>0</v>
      </c>
      <c r="S25" s="118">
        <f>-A.3.DESPESAS_OP!S$42</f>
        <v>0</v>
      </c>
      <c r="T25" s="118">
        <f>-A.3.DESPESAS_OP!T$42</f>
        <v>0</v>
      </c>
      <c r="U25" s="118">
        <f>-A.3.DESPESAS_OP!U$42</f>
        <v>0</v>
      </c>
      <c r="V25" s="118">
        <f>-A.3.DESPESAS_OP!V$42</f>
        <v>0</v>
      </c>
      <c r="W25" s="118">
        <f>-A.3.DESPESAS_OP!W$42</f>
        <v>0</v>
      </c>
      <c r="X25" s="118">
        <f>-A.3.DESPESAS_OP!X$42</f>
        <v>0</v>
      </c>
      <c r="Y25" s="118">
        <f>SUM(E25:X25)</f>
        <v>0</v>
      </c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</row>
    <row r="26" spans="1:51" x14ac:dyDescent="0.2">
      <c r="A26" s="607"/>
      <c r="B26" s="12"/>
      <c r="C26" s="12"/>
      <c r="D26" s="12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</row>
    <row r="27" spans="1:51" x14ac:dyDescent="0.2">
      <c r="A27" s="604" t="s">
        <v>119</v>
      </c>
      <c r="B27" s="12"/>
      <c r="C27" s="21"/>
      <c r="D27" s="21"/>
      <c r="E27" s="120">
        <f t="shared" ref="E27:Y27" si="4">E19+E21</f>
        <v>-3600</v>
      </c>
      <c r="F27" s="120">
        <f t="shared" si="4"/>
        <v>-1588.7500199999999</v>
      </c>
      <c r="G27" s="120">
        <f t="shared" si="4"/>
        <v>24489.999959999994</v>
      </c>
      <c r="H27" s="120">
        <f t="shared" si="4"/>
        <v>133326.95658</v>
      </c>
      <c r="I27" s="120">
        <f t="shared" si="4"/>
        <v>167108.15420999995</v>
      </c>
      <c r="J27" s="120">
        <f t="shared" si="4"/>
        <v>164110.80863999997</v>
      </c>
      <c r="K27" s="120">
        <f t="shared" si="4"/>
        <v>161113.46312999996</v>
      </c>
      <c r="L27" s="120">
        <f t="shared" si="4"/>
        <v>158116.11758999995</v>
      </c>
      <c r="M27" s="120">
        <f t="shared" si="4"/>
        <v>155118.77208</v>
      </c>
      <c r="N27" s="120">
        <f t="shared" si="4"/>
        <v>152121.42656999998</v>
      </c>
      <c r="O27" s="120">
        <f t="shared" si="4"/>
        <v>149124.08099999998</v>
      </c>
      <c r="P27" s="120">
        <f t="shared" si="4"/>
        <v>146126.73548999999</v>
      </c>
      <c r="Q27" s="120">
        <f t="shared" si="4"/>
        <v>143129.38994999998</v>
      </c>
      <c r="R27" s="120">
        <f t="shared" si="4"/>
        <v>140132.04443999997</v>
      </c>
      <c r="S27" s="120">
        <f t="shared" si="4"/>
        <v>137134.69886999996</v>
      </c>
      <c r="T27" s="120">
        <f t="shared" si="4"/>
        <v>134137.35336000001</v>
      </c>
      <c r="U27" s="120">
        <f t="shared" si="4"/>
        <v>131140.00784999999</v>
      </c>
      <c r="V27" s="120">
        <f t="shared" si="4"/>
        <v>128142.66228000002</v>
      </c>
      <c r="W27" s="120">
        <f t="shared" si="4"/>
        <v>50028.497340000002</v>
      </c>
      <c r="X27" s="120">
        <f t="shared" si="4"/>
        <v>24489.999959999994</v>
      </c>
      <c r="Y27" s="120">
        <f t="shared" si="4"/>
        <v>2293902.4192799996</v>
      </c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</row>
    <row r="28" spans="1:51" x14ac:dyDescent="0.2">
      <c r="A28" s="604"/>
      <c r="B28" s="12"/>
      <c r="C28" s="443" t="s">
        <v>235</v>
      </c>
      <c r="D28" s="442"/>
      <c r="E28" s="516">
        <f t="shared" ref="E28:X28" si="5">IF(E$19=0,0,(E27-E25)/E$19)</f>
        <v>0</v>
      </c>
      <c r="F28" s="516">
        <f t="shared" si="5"/>
        <v>-0.49474504628879745</v>
      </c>
      <c r="G28" s="516">
        <f t="shared" si="5"/>
        <v>0.95328921752166473</v>
      </c>
      <c r="H28" s="516">
        <f t="shared" si="5"/>
        <v>0.9910798546959888</v>
      </c>
      <c r="I28" s="516">
        <f t="shared" si="5"/>
        <v>0.99287022066380248</v>
      </c>
      <c r="J28" s="516">
        <f t="shared" si="5"/>
        <v>0.9927409465244752</v>
      </c>
      <c r="K28" s="516">
        <f t="shared" si="5"/>
        <v>0.99260689793157275</v>
      </c>
      <c r="L28" s="516">
        <f t="shared" si="5"/>
        <v>0.99246780540379353</v>
      </c>
      <c r="M28" s="516">
        <f t="shared" si="5"/>
        <v>0.99232337879812749</v>
      </c>
      <c r="N28" s="516">
        <f t="shared" si="5"/>
        <v>0.99217330527868441</v>
      </c>
      <c r="O28" s="516">
        <f t="shared" si="5"/>
        <v>0.99201724705704342</v>
      </c>
      <c r="P28" s="516">
        <f t="shared" si="5"/>
        <v>0.99185483886540438</v>
      </c>
      <c r="Q28" s="516">
        <f t="shared" si="5"/>
        <v>0.99168568508177224</v>
      </c>
      <c r="R28" s="516">
        <f t="shared" si="5"/>
        <v>0.99150935653160077</v>
      </c>
      <c r="S28" s="516">
        <f t="shared" si="5"/>
        <v>0.99132538683495675</v>
      </c>
      <c r="T28" s="516">
        <f t="shared" si="5"/>
        <v>0.99113326830909732</v>
      </c>
      <c r="U28" s="516">
        <f t="shared" si="5"/>
        <v>0.99093244726598373</v>
      </c>
      <c r="V28" s="516">
        <f t="shared" si="5"/>
        <v>0.99072231869325333</v>
      </c>
      <c r="W28" s="516">
        <f t="shared" si="5"/>
        <v>0.9765755377903107</v>
      </c>
      <c r="X28" s="516">
        <f t="shared" si="5"/>
        <v>0.95328921752166473</v>
      </c>
      <c r="Y28" s="120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</row>
    <row r="29" spans="1:51" x14ac:dyDescent="0.2">
      <c r="A29" s="606"/>
      <c r="B29" s="12"/>
      <c r="C29" s="21"/>
      <c r="D29" s="21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</row>
    <row r="30" spans="1:51" ht="25.5" x14ac:dyDescent="0.2">
      <c r="A30" s="627"/>
      <c r="B30" s="626"/>
      <c r="C30" s="628" t="s">
        <v>127</v>
      </c>
      <c r="D30" s="626"/>
      <c r="E30" s="629">
        <f>-'A.9.DESP_ FINANCEIRA'!D27-'A.9.DESP_ FINANCEIRA'!D62</f>
        <v>0</v>
      </c>
      <c r="F30" s="629">
        <f>-'A.9.DESP_ FINANCEIRA'!E27-'A.9.DESP_ FINANCEIRA'!E62</f>
        <v>0</v>
      </c>
      <c r="G30" s="629">
        <f>-'A.9.DESP_ FINANCEIRA'!F27-'A.9.DESP_ FINANCEIRA'!F62</f>
        <v>0</v>
      </c>
      <c r="H30" s="629">
        <f>-'A.9.DESP_ FINANCEIRA'!G27-'A.9.DESP_ FINANCEIRA'!G62</f>
        <v>0</v>
      </c>
      <c r="I30" s="629">
        <f>-'A.9.DESP_ FINANCEIRA'!H27-'A.9.DESP_ FINANCEIRA'!H62</f>
        <v>0</v>
      </c>
      <c r="J30" s="629">
        <f>-'A.9.DESP_ FINANCEIRA'!I27-'A.9.DESP_ FINANCEIRA'!I62</f>
        <v>0</v>
      </c>
      <c r="K30" s="629">
        <f>-'A.9.DESP_ FINANCEIRA'!J27-'A.9.DESP_ FINANCEIRA'!J62</f>
        <v>0</v>
      </c>
      <c r="L30" s="629">
        <f>-'A.9.DESP_ FINANCEIRA'!K27-'A.9.DESP_ FINANCEIRA'!K62</f>
        <v>0</v>
      </c>
      <c r="M30" s="629">
        <f>-'A.9.DESP_ FINANCEIRA'!L27-'A.9.DESP_ FINANCEIRA'!L62</f>
        <v>0</v>
      </c>
      <c r="N30" s="629">
        <f>-'A.9.DESP_ FINANCEIRA'!M27-'A.9.DESP_ FINANCEIRA'!M62</f>
        <v>0</v>
      </c>
      <c r="O30" s="629">
        <f>-'A.9.DESP_ FINANCEIRA'!N27-'A.9.DESP_ FINANCEIRA'!N62</f>
        <v>0</v>
      </c>
      <c r="P30" s="629">
        <f>-'A.9.DESP_ FINANCEIRA'!O27-'A.9.DESP_ FINANCEIRA'!O62</f>
        <v>0</v>
      </c>
      <c r="Q30" s="629">
        <f>-'A.9.DESP_ FINANCEIRA'!P27-'A.9.DESP_ FINANCEIRA'!P62</f>
        <v>0</v>
      </c>
      <c r="R30" s="629">
        <f>-'A.9.DESP_ FINANCEIRA'!Q27-'A.9.DESP_ FINANCEIRA'!Q62</f>
        <v>0</v>
      </c>
      <c r="S30" s="629">
        <f>-'A.9.DESP_ FINANCEIRA'!R27-'A.9.DESP_ FINANCEIRA'!R62</f>
        <v>0</v>
      </c>
      <c r="T30" s="629">
        <f>-'A.9.DESP_ FINANCEIRA'!S27-'A.9.DESP_ FINANCEIRA'!S62</f>
        <v>0</v>
      </c>
      <c r="U30" s="629">
        <f>-'A.9.DESP_ FINANCEIRA'!T27-'A.9.DESP_ FINANCEIRA'!T62</f>
        <v>0</v>
      </c>
      <c r="V30" s="629">
        <f>-'A.9.DESP_ FINANCEIRA'!U27-'A.9.DESP_ FINANCEIRA'!U62</f>
        <v>0</v>
      </c>
      <c r="W30" s="629">
        <f>-'A.9.DESP_ FINANCEIRA'!V27-'A.9.DESP_ FINANCEIRA'!V62</f>
        <v>0</v>
      </c>
      <c r="X30" s="629">
        <f>-'A.9.DESP_ FINANCEIRA'!W27-'A.9.DESP_ FINANCEIRA'!W62</f>
        <v>0</v>
      </c>
      <c r="Y30" s="629">
        <f>SUM(E30:X30)</f>
        <v>0</v>
      </c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</row>
    <row r="31" spans="1:51" x14ac:dyDescent="0.2">
      <c r="A31" s="606"/>
      <c r="B31" s="12"/>
      <c r="C31" s="21"/>
      <c r="D31" s="21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</row>
    <row r="32" spans="1:51" x14ac:dyDescent="0.2">
      <c r="A32" s="604" t="s">
        <v>29</v>
      </c>
      <c r="B32" s="9"/>
      <c r="C32" s="9"/>
      <c r="D32" s="9"/>
      <c r="E32" s="120">
        <f>E27+E30</f>
        <v>-3600</v>
      </c>
      <c r="F32" s="120">
        <f t="shared" ref="F32:Y32" si="6">F27+F30</f>
        <v>-1588.7500199999999</v>
      </c>
      <c r="G32" s="120">
        <f t="shared" si="6"/>
        <v>24489.999959999994</v>
      </c>
      <c r="H32" s="120">
        <f t="shared" si="6"/>
        <v>133326.95658</v>
      </c>
      <c r="I32" s="120">
        <f t="shared" si="6"/>
        <v>167108.15420999995</v>
      </c>
      <c r="J32" s="120">
        <f t="shared" si="6"/>
        <v>164110.80863999997</v>
      </c>
      <c r="K32" s="120">
        <f t="shared" si="6"/>
        <v>161113.46312999996</v>
      </c>
      <c r="L32" s="120">
        <f t="shared" si="6"/>
        <v>158116.11758999995</v>
      </c>
      <c r="M32" s="120">
        <f t="shared" si="6"/>
        <v>155118.77208</v>
      </c>
      <c r="N32" s="120">
        <f t="shared" si="6"/>
        <v>152121.42656999998</v>
      </c>
      <c r="O32" s="120">
        <f t="shared" si="6"/>
        <v>149124.08099999998</v>
      </c>
      <c r="P32" s="120">
        <f t="shared" si="6"/>
        <v>146126.73548999999</v>
      </c>
      <c r="Q32" s="120">
        <f t="shared" si="6"/>
        <v>143129.38994999998</v>
      </c>
      <c r="R32" s="120">
        <f t="shared" si="6"/>
        <v>140132.04443999997</v>
      </c>
      <c r="S32" s="120">
        <f t="shared" si="6"/>
        <v>137134.69886999996</v>
      </c>
      <c r="T32" s="120">
        <f t="shared" si="6"/>
        <v>134137.35336000001</v>
      </c>
      <c r="U32" s="120">
        <f t="shared" si="6"/>
        <v>131140.00784999999</v>
      </c>
      <c r="V32" s="120">
        <f t="shared" si="6"/>
        <v>128142.66228000002</v>
      </c>
      <c r="W32" s="120">
        <f t="shared" si="6"/>
        <v>50028.497340000002</v>
      </c>
      <c r="X32" s="120">
        <f t="shared" si="6"/>
        <v>24489.999959999994</v>
      </c>
      <c r="Y32" s="120">
        <f t="shared" si="6"/>
        <v>2293902.4192799996</v>
      </c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</row>
    <row r="33" spans="1:51" x14ac:dyDescent="0.2">
      <c r="A33" s="607"/>
      <c r="B33" s="12"/>
      <c r="C33" s="12"/>
      <c r="D33" s="12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</row>
    <row r="34" spans="1:51" x14ac:dyDescent="0.2">
      <c r="A34" s="604" t="s">
        <v>30</v>
      </c>
      <c r="B34" s="9"/>
      <c r="C34" s="9"/>
      <c r="D34" s="9"/>
      <c r="E34" s="446">
        <f>SUM(E35:E36)</f>
        <v>900</v>
      </c>
      <c r="F34" s="446">
        <f t="shared" ref="F34:Y34" si="7">SUM(F35:F36)</f>
        <v>397.18750499999999</v>
      </c>
      <c r="G34" s="446">
        <f t="shared" si="7"/>
        <v>-6122.4999899999984</v>
      </c>
      <c r="H34" s="446">
        <f t="shared" si="7"/>
        <v>-33331.739145</v>
      </c>
      <c r="I34" s="446">
        <f t="shared" si="7"/>
        <v>-41777.038552499987</v>
      </c>
      <c r="J34" s="446">
        <f t="shared" si="7"/>
        <v>-41027.702159999993</v>
      </c>
      <c r="K34" s="446">
        <f t="shared" si="7"/>
        <v>-40278.36578249999</v>
      </c>
      <c r="L34" s="446">
        <f t="shared" si="7"/>
        <v>-39529.029397499988</v>
      </c>
      <c r="M34" s="446">
        <f t="shared" si="7"/>
        <v>-38779.693019999999</v>
      </c>
      <c r="N34" s="446">
        <f t="shared" si="7"/>
        <v>-38030.356642499995</v>
      </c>
      <c r="O34" s="446">
        <f t="shared" si="7"/>
        <v>-37281.020249999994</v>
      </c>
      <c r="P34" s="446">
        <f t="shared" si="7"/>
        <v>-36531.683872499998</v>
      </c>
      <c r="Q34" s="446">
        <f t="shared" si="7"/>
        <v>-35782.347487499996</v>
      </c>
      <c r="R34" s="446">
        <f t="shared" si="7"/>
        <v>-35033.011109999992</v>
      </c>
      <c r="S34" s="446">
        <f t="shared" si="7"/>
        <v>-34283.674717499991</v>
      </c>
      <c r="T34" s="446">
        <f t="shared" si="7"/>
        <v>-33534.338340000002</v>
      </c>
      <c r="U34" s="446">
        <f t="shared" si="7"/>
        <v>-32785.001962499999</v>
      </c>
      <c r="V34" s="446">
        <f t="shared" si="7"/>
        <v>-32035.665570000005</v>
      </c>
      <c r="W34" s="446">
        <f t="shared" si="7"/>
        <v>-12507.124335</v>
      </c>
      <c r="X34" s="446">
        <f t="shared" si="7"/>
        <v>-6122.4999899999984</v>
      </c>
      <c r="Y34" s="446">
        <f t="shared" si="7"/>
        <v>-573475.60481999989</v>
      </c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</row>
    <row r="35" spans="1:51" x14ac:dyDescent="0.2">
      <c r="A35" s="607"/>
      <c r="B35" s="12" t="s">
        <v>104</v>
      </c>
      <c r="C35" s="12"/>
      <c r="D35" s="12"/>
      <c r="E35" s="119">
        <f>A.2.TRIBUTOS!E54</f>
        <v>0</v>
      </c>
      <c r="F35" s="119">
        <f>A.2.TRIBUTOS!F54</f>
        <v>0</v>
      </c>
      <c r="G35" s="119">
        <f>A.2.TRIBUTOS!G54</f>
        <v>-4825.3124849999986</v>
      </c>
      <c r="H35" s="119">
        <f>A.2.TRIBUTOS!H54</f>
        <v>-33331.739145</v>
      </c>
      <c r="I35" s="119">
        <f>A.2.TRIBUTOS!I54</f>
        <v>-41777.038552499987</v>
      </c>
      <c r="J35" s="119">
        <f>A.2.TRIBUTOS!J54</f>
        <v>-41027.702159999993</v>
      </c>
      <c r="K35" s="119">
        <f>A.2.TRIBUTOS!K54</f>
        <v>-40278.36578249999</v>
      </c>
      <c r="L35" s="119">
        <f>A.2.TRIBUTOS!L54</f>
        <v>-39529.029397499988</v>
      </c>
      <c r="M35" s="119">
        <f>A.2.TRIBUTOS!M54</f>
        <v>-38779.693019999999</v>
      </c>
      <c r="N35" s="119">
        <f>A.2.TRIBUTOS!N54</f>
        <v>-38030.356642499995</v>
      </c>
      <c r="O35" s="119">
        <f>A.2.TRIBUTOS!O54</f>
        <v>-37281.020249999994</v>
      </c>
      <c r="P35" s="119">
        <f>A.2.TRIBUTOS!P54</f>
        <v>-36531.683872499998</v>
      </c>
      <c r="Q35" s="119">
        <f>A.2.TRIBUTOS!Q54</f>
        <v>-35782.347487499996</v>
      </c>
      <c r="R35" s="119">
        <f>A.2.TRIBUTOS!R54</f>
        <v>-35033.011109999992</v>
      </c>
      <c r="S35" s="119">
        <f>A.2.TRIBUTOS!S54</f>
        <v>-34283.674717499991</v>
      </c>
      <c r="T35" s="119">
        <f>A.2.TRIBUTOS!T54</f>
        <v>-33534.338340000002</v>
      </c>
      <c r="U35" s="119">
        <f>A.2.TRIBUTOS!U54</f>
        <v>-32785.001962499999</v>
      </c>
      <c r="V35" s="119">
        <f>A.2.TRIBUTOS!V54</f>
        <v>-32035.665570000005</v>
      </c>
      <c r="W35" s="119">
        <f>A.2.TRIBUTOS!W54</f>
        <v>-12507.124335</v>
      </c>
      <c r="X35" s="119">
        <f>A.2.TRIBUTOS!X54</f>
        <v>-6122.4999899999984</v>
      </c>
      <c r="Y35" s="118">
        <f>SUM(E35:X35)</f>
        <v>-573475.60481999989</v>
      </c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</row>
    <row r="36" spans="1:51" x14ac:dyDescent="0.2">
      <c r="A36" s="607"/>
      <c r="B36" s="12" t="s">
        <v>107</v>
      </c>
      <c r="C36" s="12"/>
      <c r="D36" s="12"/>
      <c r="E36" s="119">
        <f>A.2.TRIBUTOS!E55</f>
        <v>900</v>
      </c>
      <c r="F36" s="119">
        <f>A.2.TRIBUTOS!F55</f>
        <v>397.18750499999999</v>
      </c>
      <c r="G36" s="119">
        <f>A.2.TRIBUTOS!G55</f>
        <v>-1297.1875049999999</v>
      </c>
      <c r="H36" s="119">
        <f>A.2.TRIBUTOS!H55</f>
        <v>0</v>
      </c>
      <c r="I36" s="119">
        <f>A.2.TRIBUTOS!I55</f>
        <v>0</v>
      </c>
      <c r="J36" s="119">
        <f>A.2.TRIBUTOS!J55</f>
        <v>0</v>
      </c>
      <c r="K36" s="119">
        <f>A.2.TRIBUTOS!K55</f>
        <v>0</v>
      </c>
      <c r="L36" s="119">
        <f>A.2.TRIBUTOS!L55</f>
        <v>0</v>
      </c>
      <c r="M36" s="119">
        <f>A.2.TRIBUTOS!M55</f>
        <v>0</v>
      </c>
      <c r="N36" s="119">
        <f>A.2.TRIBUTOS!N55</f>
        <v>0</v>
      </c>
      <c r="O36" s="119">
        <f>A.2.TRIBUTOS!O55</f>
        <v>0</v>
      </c>
      <c r="P36" s="119">
        <f>A.2.TRIBUTOS!P55</f>
        <v>0</v>
      </c>
      <c r="Q36" s="119">
        <f>A.2.TRIBUTOS!Q55</f>
        <v>0</v>
      </c>
      <c r="R36" s="119">
        <f>A.2.TRIBUTOS!R55</f>
        <v>0</v>
      </c>
      <c r="S36" s="119">
        <f>A.2.TRIBUTOS!S55</f>
        <v>0</v>
      </c>
      <c r="T36" s="119">
        <f>A.2.TRIBUTOS!T55</f>
        <v>0</v>
      </c>
      <c r="U36" s="119">
        <f>A.2.TRIBUTOS!U55</f>
        <v>0</v>
      </c>
      <c r="V36" s="119">
        <f>A.2.TRIBUTOS!V55</f>
        <v>0</v>
      </c>
      <c r="W36" s="119">
        <f>A.2.TRIBUTOS!W55</f>
        <v>0</v>
      </c>
      <c r="X36" s="119">
        <f>A.2.TRIBUTOS!X55</f>
        <v>0</v>
      </c>
      <c r="Y36" s="118">
        <f>SUM(E36:X36)</f>
        <v>0</v>
      </c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</row>
    <row r="37" spans="1:51" x14ac:dyDescent="0.2">
      <c r="A37" s="607"/>
      <c r="B37" s="12"/>
      <c r="C37" s="12"/>
      <c r="D37" s="12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8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</row>
    <row r="38" spans="1:51" x14ac:dyDescent="0.2">
      <c r="A38" s="604" t="s">
        <v>31</v>
      </c>
      <c r="B38" s="9"/>
      <c r="C38" s="9"/>
      <c r="D38" s="9"/>
      <c r="E38" s="446">
        <f>SUM(E39:E40)</f>
        <v>324</v>
      </c>
      <c r="F38" s="446">
        <f t="shared" ref="F38:Y38" si="8">SUM(F39:F40)</f>
        <v>142.98750179999999</v>
      </c>
      <c r="G38" s="446">
        <f t="shared" si="8"/>
        <v>-2204.0999963999993</v>
      </c>
      <c r="H38" s="446">
        <f t="shared" si="8"/>
        <v>-11999.426092199999</v>
      </c>
      <c r="I38" s="446">
        <f t="shared" si="8"/>
        <v>-15039.733878899995</v>
      </c>
      <c r="J38" s="446">
        <f t="shared" si="8"/>
        <v>-14769.972777599996</v>
      </c>
      <c r="K38" s="446">
        <f t="shared" si="8"/>
        <v>-14500.211681699995</v>
      </c>
      <c r="L38" s="446">
        <f t="shared" si="8"/>
        <v>-14230.450583099995</v>
      </c>
      <c r="M38" s="446">
        <f t="shared" si="8"/>
        <v>-13960.689487199999</v>
      </c>
      <c r="N38" s="446">
        <f t="shared" si="8"/>
        <v>-13690.928391299998</v>
      </c>
      <c r="O38" s="446">
        <f t="shared" si="8"/>
        <v>-13421.167289999998</v>
      </c>
      <c r="P38" s="446">
        <f t="shared" si="8"/>
        <v>-13151.406194099998</v>
      </c>
      <c r="Q38" s="446">
        <f t="shared" si="8"/>
        <v>-12881.645095499998</v>
      </c>
      <c r="R38" s="446">
        <f t="shared" si="8"/>
        <v>-12611.883999599997</v>
      </c>
      <c r="S38" s="446">
        <f t="shared" si="8"/>
        <v>-12342.122898299996</v>
      </c>
      <c r="T38" s="446">
        <f t="shared" si="8"/>
        <v>-12072.361802400001</v>
      </c>
      <c r="U38" s="446">
        <f t="shared" si="8"/>
        <v>-11802.600706499999</v>
      </c>
      <c r="V38" s="446">
        <f t="shared" si="8"/>
        <v>-11532.839605200001</v>
      </c>
      <c r="W38" s="446">
        <f t="shared" si="8"/>
        <v>-4502.5647606000002</v>
      </c>
      <c r="X38" s="446">
        <f t="shared" si="8"/>
        <v>-2204.0999963999993</v>
      </c>
      <c r="Y38" s="446">
        <f t="shared" si="8"/>
        <v>-206451.21773519996</v>
      </c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</row>
    <row r="39" spans="1:51" x14ac:dyDescent="0.2">
      <c r="A39" s="607"/>
      <c r="B39" s="12" t="s">
        <v>104</v>
      </c>
      <c r="C39" s="12"/>
      <c r="D39" s="12"/>
      <c r="E39" s="119">
        <f>A.2.TRIBUTOS!E68</f>
        <v>0</v>
      </c>
      <c r="F39" s="119">
        <f>A.2.TRIBUTOS!F68</f>
        <v>0</v>
      </c>
      <c r="G39" s="119">
        <f>A.2.TRIBUTOS!G68</f>
        <v>-1737.1124945999993</v>
      </c>
      <c r="H39" s="119">
        <f>A.2.TRIBUTOS!H68</f>
        <v>-11999.426092199999</v>
      </c>
      <c r="I39" s="119">
        <f>A.2.TRIBUTOS!I68</f>
        <v>-15039.733878899995</v>
      </c>
      <c r="J39" s="119">
        <f>A.2.TRIBUTOS!J68</f>
        <v>-14769.972777599996</v>
      </c>
      <c r="K39" s="119">
        <f>A.2.TRIBUTOS!K68</f>
        <v>-14500.211681699995</v>
      </c>
      <c r="L39" s="119">
        <f>A.2.TRIBUTOS!L68</f>
        <v>-14230.450583099995</v>
      </c>
      <c r="M39" s="119">
        <f>A.2.TRIBUTOS!M68</f>
        <v>-13960.689487199999</v>
      </c>
      <c r="N39" s="119">
        <f>A.2.TRIBUTOS!N68</f>
        <v>-13690.928391299998</v>
      </c>
      <c r="O39" s="119">
        <f>A.2.TRIBUTOS!O68</f>
        <v>-13421.167289999998</v>
      </c>
      <c r="P39" s="119">
        <f>A.2.TRIBUTOS!P68</f>
        <v>-13151.406194099998</v>
      </c>
      <c r="Q39" s="119">
        <f>A.2.TRIBUTOS!Q68</f>
        <v>-12881.645095499998</v>
      </c>
      <c r="R39" s="119">
        <f>A.2.TRIBUTOS!R68</f>
        <v>-12611.883999599997</v>
      </c>
      <c r="S39" s="119">
        <f>A.2.TRIBUTOS!S68</f>
        <v>-12342.122898299996</v>
      </c>
      <c r="T39" s="119">
        <f>A.2.TRIBUTOS!T68</f>
        <v>-12072.361802400001</v>
      </c>
      <c r="U39" s="119">
        <f>A.2.TRIBUTOS!U68</f>
        <v>-11802.600706499999</v>
      </c>
      <c r="V39" s="119">
        <f>A.2.TRIBUTOS!V68</f>
        <v>-11532.839605200001</v>
      </c>
      <c r="W39" s="119">
        <f>A.2.TRIBUTOS!W68</f>
        <v>-4502.5647606000002</v>
      </c>
      <c r="X39" s="119">
        <f>A.2.TRIBUTOS!X68</f>
        <v>-2204.0999963999993</v>
      </c>
      <c r="Y39" s="118">
        <f>SUM(E39:X39)</f>
        <v>-206451.21773519996</v>
      </c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</row>
    <row r="40" spans="1:51" x14ac:dyDescent="0.2">
      <c r="A40" s="607"/>
      <c r="B40" s="12" t="s">
        <v>107</v>
      </c>
      <c r="C40" s="12"/>
      <c r="D40" s="12"/>
      <c r="E40" s="119">
        <f>A.2.TRIBUTOS!E69</f>
        <v>324</v>
      </c>
      <c r="F40" s="119">
        <f>A.2.TRIBUTOS!F69</f>
        <v>142.98750179999999</v>
      </c>
      <c r="G40" s="119">
        <f>A.2.TRIBUTOS!G69</f>
        <v>-466.98750180000002</v>
      </c>
      <c r="H40" s="119">
        <f>A.2.TRIBUTOS!H69</f>
        <v>0</v>
      </c>
      <c r="I40" s="119">
        <f>A.2.TRIBUTOS!I69</f>
        <v>0</v>
      </c>
      <c r="J40" s="119">
        <f>A.2.TRIBUTOS!J69</f>
        <v>0</v>
      </c>
      <c r="K40" s="119">
        <f>A.2.TRIBUTOS!K69</f>
        <v>0</v>
      </c>
      <c r="L40" s="119">
        <f>A.2.TRIBUTOS!L69</f>
        <v>0</v>
      </c>
      <c r="M40" s="119">
        <f>A.2.TRIBUTOS!M69</f>
        <v>0</v>
      </c>
      <c r="N40" s="119">
        <f>A.2.TRIBUTOS!N69</f>
        <v>0</v>
      </c>
      <c r="O40" s="119">
        <f>A.2.TRIBUTOS!O69</f>
        <v>0</v>
      </c>
      <c r="P40" s="119">
        <f>A.2.TRIBUTOS!P69</f>
        <v>0</v>
      </c>
      <c r="Q40" s="119">
        <f>A.2.TRIBUTOS!Q69</f>
        <v>0</v>
      </c>
      <c r="R40" s="119">
        <f>A.2.TRIBUTOS!R69</f>
        <v>0</v>
      </c>
      <c r="S40" s="119">
        <f>A.2.TRIBUTOS!S69</f>
        <v>0</v>
      </c>
      <c r="T40" s="119">
        <f>A.2.TRIBUTOS!T69</f>
        <v>0</v>
      </c>
      <c r="U40" s="119">
        <f>A.2.TRIBUTOS!U69</f>
        <v>0</v>
      </c>
      <c r="V40" s="119">
        <f>A.2.TRIBUTOS!V69</f>
        <v>0</v>
      </c>
      <c r="W40" s="119">
        <f>A.2.TRIBUTOS!W69</f>
        <v>0</v>
      </c>
      <c r="X40" s="119">
        <f>A.2.TRIBUTOS!X69</f>
        <v>0</v>
      </c>
      <c r="Y40" s="118">
        <f>SUM(E40:X40)</f>
        <v>0</v>
      </c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</row>
    <row r="41" spans="1:51" x14ac:dyDescent="0.2">
      <c r="A41" s="607"/>
      <c r="B41" s="12"/>
      <c r="C41" s="12"/>
      <c r="D41" s="12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</row>
    <row r="42" spans="1:51" s="1" customFormat="1" ht="23.25" customHeight="1" x14ac:dyDescent="0.2">
      <c r="A42" s="60" t="s">
        <v>32</v>
      </c>
      <c r="B42" s="61"/>
      <c r="C42" s="61"/>
      <c r="D42" s="61"/>
      <c r="E42" s="123">
        <f>E32+E34+E38</f>
        <v>-2376</v>
      </c>
      <c r="F42" s="123">
        <f t="shared" ref="F42:Y42" si="9">F32+F34+F38</f>
        <v>-1048.5750132000001</v>
      </c>
      <c r="G42" s="123">
        <f t="shared" si="9"/>
        <v>16163.399973599997</v>
      </c>
      <c r="H42" s="123">
        <f t="shared" si="9"/>
        <v>87995.791342800003</v>
      </c>
      <c r="I42" s="123">
        <f t="shared" si="9"/>
        <v>110291.38177859997</v>
      </c>
      <c r="J42" s="123">
        <f t="shared" si="9"/>
        <v>108313.13370239999</v>
      </c>
      <c r="K42" s="123">
        <f t="shared" si="9"/>
        <v>106334.88566579999</v>
      </c>
      <c r="L42" s="123">
        <f t="shared" si="9"/>
        <v>104356.63760939997</v>
      </c>
      <c r="M42" s="123">
        <f t="shared" si="9"/>
        <v>102378.38957279999</v>
      </c>
      <c r="N42" s="123">
        <f t="shared" si="9"/>
        <v>100400.14153619998</v>
      </c>
      <c r="O42" s="123">
        <f t="shared" si="9"/>
        <v>98421.893459999977</v>
      </c>
      <c r="P42" s="123">
        <f t="shared" si="9"/>
        <v>96443.645423399998</v>
      </c>
      <c r="Q42" s="123">
        <f t="shared" si="9"/>
        <v>94465.397366999983</v>
      </c>
      <c r="R42" s="123">
        <f t="shared" si="9"/>
        <v>92487.149330399974</v>
      </c>
      <c r="S42" s="123">
        <f t="shared" si="9"/>
        <v>90508.901254199969</v>
      </c>
      <c r="T42" s="123">
        <f t="shared" si="9"/>
        <v>88530.653217600004</v>
      </c>
      <c r="U42" s="123">
        <f t="shared" si="9"/>
        <v>86552.405180999995</v>
      </c>
      <c r="V42" s="123">
        <f t="shared" si="9"/>
        <v>84574.157104800004</v>
      </c>
      <c r="W42" s="123">
        <f t="shared" si="9"/>
        <v>33018.808244400003</v>
      </c>
      <c r="X42" s="123">
        <f t="shared" si="9"/>
        <v>16163.399973599997</v>
      </c>
      <c r="Y42" s="123">
        <f t="shared" si="9"/>
        <v>1513975.5967247996</v>
      </c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</row>
    <row r="43" spans="1:51" x14ac:dyDescent="0.2">
      <c r="A43" s="18"/>
      <c r="B43" s="9"/>
      <c r="C43" s="10"/>
      <c r="D43" s="10"/>
      <c r="E43" s="28"/>
      <c r="F43" s="28"/>
      <c r="G43" s="28"/>
      <c r="H43" s="28"/>
      <c r="I43" s="28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</row>
    <row r="44" spans="1:51" x14ac:dyDescent="0.2">
      <c r="A44" s="6"/>
      <c r="B44" s="4"/>
      <c r="C44" s="5"/>
      <c r="D44" s="5"/>
      <c r="E44" s="25"/>
      <c r="F44" s="25"/>
      <c r="G44" s="25"/>
      <c r="H44" s="25"/>
      <c r="I44" s="25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</row>
    <row r="45" spans="1:51" x14ac:dyDescent="0.2">
      <c r="A45" s="6"/>
      <c r="B45" s="4"/>
      <c r="C45" s="4"/>
      <c r="D45" s="5"/>
      <c r="E45" s="25"/>
      <c r="F45" s="26"/>
      <c r="G45" s="26"/>
      <c r="H45" s="26"/>
      <c r="I45" s="26"/>
      <c r="J45" s="26"/>
      <c r="K45" s="26"/>
      <c r="L45" s="26"/>
      <c r="M45" s="26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</row>
    <row r="46" spans="1:51" x14ac:dyDescent="0.2">
      <c r="A46" s="6"/>
      <c r="B46" s="4"/>
      <c r="C46" s="5"/>
      <c r="D46" s="5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27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</row>
    <row r="47" spans="1:51" x14ac:dyDescent="0.2">
      <c r="A47" s="6"/>
      <c r="B47" s="4"/>
      <c r="C47" s="5"/>
      <c r="D47" s="5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27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</row>
    <row r="48" spans="1:51" x14ac:dyDescent="0.2">
      <c r="A48" s="6"/>
      <c r="B48" s="4"/>
      <c r="C48" s="62"/>
      <c r="D48" s="5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27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</row>
    <row r="49" spans="1:51" x14ac:dyDescent="0.2">
      <c r="A49" s="6"/>
      <c r="B49" s="4"/>
      <c r="C49" s="62"/>
      <c r="D49" s="5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</row>
    <row r="50" spans="1:51" x14ac:dyDescent="0.2">
      <c r="A50" s="18"/>
      <c r="B50" s="9"/>
      <c r="C50" s="62"/>
      <c r="D50" s="10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</row>
    <row r="51" spans="1:51" x14ac:dyDescent="0.2">
      <c r="A51" s="18"/>
      <c r="B51" s="9"/>
      <c r="C51" s="10"/>
      <c r="D51" s="10"/>
      <c r="E51" s="28"/>
      <c r="F51" s="28"/>
      <c r="G51" s="28"/>
      <c r="H51" s="25"/>
      <c r="I51" s="25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</row>
    <row r="52" spans="1:51" x14ac:dyDescent="0.2">
      <c r="A52" s="18"/>
      <c r="B52" s="9"/>
      <c r="C52" s="9"/>
      <c r="D52" s="429"/>
      <c r="E52" s="429"/>
      <c r="F52" s="429"/>
      <c r="G52" s="429"/>
      <c r="H52" s="429"/>
      <c r="I52" s="429"/>
      <c r="J52" s="429"/>
      <c r="K52" s="429"/>
      <c r="L52" s="429"/>
      <c r="M52" s="429"/>
      <c r="N52" s="429"/>
      <c r="O52" s="429"/>
      <c r="P52" s="429"/>
      <c r="Q52" s="429"/>
      <c r="R52" s="429"/>
      <c r="S52" s="429"/>
      <c r="T52" s="429"/>
      <c r="U52" s="429"/>
      <c r="V52" s="429"/>
      <c r="W52" s="429"/>
      <c r="X52" s="429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</row>
    <row r="53" spans="1:51" x14ac:dyDescent="0.2">
      <c r="A53" s="18"/>
      <c r="B53" s="9"/>
      <c r="C53" s="10"/>
      <c r="D53" s="10"/>
      <c r="E53" s="428"/>
      <c r="F53" s="428"/>
      <c r="G53" s="428"/>
      <c r="H53" s="428"/>
      <c r="I53" s="428"/>
      <c r="J53" s="428"/>
      <c r="K53" s="428"/>
      <c r="L53" s="428"/>
      <c r="M53" s="428"/>
      <c r="N53" s="428"/>
      <c r="O53" s="428"/>
      <c r="P53" s="428"/>
      <c r="Q53" s="428"/>
      <c r="R53" s="428"/>
      <c r="S53" s="428"/>
      <c r="T53" s="428"/>
      <c r="U53" s="428"/>
      <c r="V53" s="428"/>
      <c r="W53" s="428"/>
      <c r="X53" s="428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</row>
    <row r="54" spans="1:51" x14ac:dyDescent="0.2">
      <c r="A54" s="18"/>
      <c r="B54" s="9"/>
      <c r="C54" s="430"/>
      <c r="D54" s="10"/>
      <c r="E54" s="428"/>
      <c r="F54" s="428"/>
      <c r="G54" s="428"/>
      <c r="H54" s="428"/>
      <c r="I54" s="428"/>
      <c r="J54" s="428"/>
      <c r="K54" s="428"/>
      <c r="L54" s="428"/>
      <c r="M54" s="428"/>
      <c r="N54" s="428"/>
      <c r="O54" s="428"/>
      <c r="P54" s="428"/>
      <c r="Q54" s="428"/>
      <c r="R54" s="428"/>
      <c r="S54" s="428"/>
      <c r="T54" s="428"/>
      <c r="U54" s="428"/>
      <c r="V54" s="428"/>
      <c r="W54" s="428"/>
      <c r="X54" s="428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</row>
    <row r="55" spans="1:51" x14ac:dyDescent="0.2">
      <c r="A55" s="18"/>
      <c r="B55" s="9"/>
      <c r="C55" s="430"/>
      <c r="D55" s="10"/>
      <c r="E55" s="428"/>
      <c r="F55" s="428"/>
      <c r="G55" s="428"/>
      <c r="H55" s="428"/>
      <c r="I55" s="428"/>
      <c r="J55" s="428"/>
      <c r="K55" s="428"/>
      <c r="L55" s="428"/>
      <c r="M55" s="428"/>
      <c r="N55" s="428"/>
      <c r="O55" s="428"/>
      <c r="P55" s="428"/>
      <c r="Q55" s="428"/>
      <c r="R55" s="428"/>
      <c r="S55" s="428"/>
      <c r="T55" s="428"/>
      <c r="U55" s="428"/>
      <c r="V55" s="428"/>
      <c r="W55" s="428"/>
      <c r="X55" s="428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</row>
    <row r="56" spans="1:51" x14ac:dyDescent="0.2">
      <c r="A56" s="6"/>
      <c r="B56" s="4"/>
      <c r="C56" s="5"/>
      <c r="D56" s="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</row>
    <row r="57" spans="1:51" x14ac:dyDescent="0.2">
      <c r="A57" s="6"/>
      <c r="B57" s="4"/>
      <c r="C57" s="4"/>
      <c r="D57" s="429"/>
      <c r="E57" s="429"/>
      <c r="F57" s="429"/>
      <c r="G57" s="429"/>
      <c r="H57" s="429"/>
      <c r="I57" s="429"/>
      <c r="J57" s="429"/>
      <c r="K57" s="429"/>
      <c r="L57" s="429"/>
      <c r="M57" s="429"/>
      <c r="N57" s="429"/>
      <c r="O57" s="429"/>
      <c r="P57" s="429"/>
      <c r="Q57" s="429"/>
      <c r="R57" s="429"/>
      <c r="S57" s="429"/>
      <c r="T57" s="429"/>
      <c r="U57" s="429"/>
      <c r="V57" s="429"/>
      <c r="W57" s="429"/>
      <c r="X57" s="429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</row>
    <row r="58" spans="1:51" x14ac:dyDescent="0.2">
      <c r="A58" s="6"/>
      <c r="B58" s="4"/>
      <c r="C58" s="430"/>
      <c r="D58" s="428"/>
      <c r="E58" s="428"/>
      <c r="F58" s="428"/>
      <c r="G58" s="428"/>
      <c r="H58" s="428"/>
      <c r="I58" s="428"/>
      <c r="J58" s="428"/>
      <c r="K58" s="428"/>
      <c r="L58" s="428"/>
      <c r="M58" s="428"/>
      <c r="N58" s="428"/>
      <c r="O58" s="428"/>
      <c r="P58" s="428"/>
      <c r="Q58" s="428"/>
      <c r="R58" s="428"/>
      <c r="S58" s="428"/>
      <c r="T58" s="428"/>
      <c r="U58" s="428"/>
      <c r="V58" s="428"/>
      <c r="W58" s="428"/>
      <c r="X58" s="428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</row>
    <row r="59" spans="1:51" x14ac:dyDescent="0.2">
      <c r="A59" s="6"/>
      <c r="B59" s="4"/>
      <c r="C59" s="430"/>
      <c r="D59" s="5"/>
      <c r="E59" s="428"/>
      <c r="F59" s="428"/>
      <c r="G59" s="428"/>
      <c r="H59" s="428"/>
      <c r="I59" s="428"/>
      <c r="J59" s="428"/>
      <c r="K59" s="428"/>
      <c r="L59" s="428"/>
      <c r="M59" s="428"/>
      <c r="N59" s="428"/>
      <c r="O59" s="428"/>
      <c r="P59" s="428"/>
      <c r="Q59" s="428"/>
      <c r="R59" s="428"/>
      <c r="S59" s="428"/>
      <c r="T59" s="428"/>
      <c r="U59" s="428"/>
      <c r="V59" s="428"/>
      <c r="W59" s="428"/>
      <c r="X59" s="428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</row>
    <row r="60" spans="1:51" x14ac:dyDescent="0.2">
      <c r="A60" s="6"/>
      <c r="B60" s="4"/>
      <c r="C60" s="430"/>
      <c r="D60" s="5"/>
      <c r="E60" s="428"/>
      <c r="F60" s="428"/>
      <c r="G60" s="428"/>
      <c r="H60" s="428"/>
      <c r="I60" s="428"/>
      <c r="J60" s="428"/>
      <c r="K60" s="428"/>
      <c r="L60" s="428"/>
      <c r="M60" s="428"/>
      <c r="N60" s="428"/>
      <c r="O60" s="428"/>
      <c r="P60" s="428"/>
      <c r="Q60" s="428"/>
      <c r="R60" s="428"/>
      <c r="S60" s="428"/>
      <c r="T60" s="428"/>
      <c r="U60" s="428"/>
      <c r="V60" s="428"/>
      <c r="W60" s="428"/>
      <c r="X60" s="428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</row>
    <row r="61" spans="1:51" x14ac:dyDescent="0.2">
      <c r="C61" s="5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</row>
    <row r="62" spans="1:51" x14ac:dyDescent="0.2">
      <c r="C62" s="4"/>
      <c r="D62" s="428"/>
      <c r="E62" s="431"/>
      <c r="F62" s="431"/>
      <c r="G62" s="431"/>
      <c r="H62" s="431"/>
      <c r="I62" s="431"/>
      <c r="J62" s="431"/>
      <c r="K62" s="431"/>
      <c r="L62" s="431"/>
      <c r="M62" s="431"/>
      <c r="N62" s="431"/>
      <c r="O62" s="431"/>
      <c r="P62" s="431"/>
      <c r="Q62" s="431"/>
      <c r="R62" s="431"/>
      <c r="S62" s="431"/>
      <c r="T62" s="431"/>
      <c r="U62" s="431"/>
      <c r="V62" s="431"/>
      <c r="W62" s="431"/>
      <c r="X62" s="431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</row>
    <row r="63" spans="1:51" x14ac:dyDescent="0.2"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</row>
    <row r="64" spans="1:51" x14ac:dyDescent="0.2"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</row>
    <row r="65" spans="5:51" x14ac:dyDescent="0.2"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</row>
    <row r="66" spans="5:51" x14ac:dyDescent="0.2"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</row>
    <row r="67" spans="5:51" x14ac:dyDescent="0.2"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</row>
    <row r="68" spans="5:51" x14ac:dyDescent="0.2"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</row>
    <row r="69" spans="5:51" x14ac:dyDescent="0.2"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</row>
  </sheetData>
  <sheetProtection algorithmName="SHA-512" hashValue="I95nblPgz6b4tT0LrtfZ8SBB2trfSmVZ9Xn/zmaCskRb0PyefeBrfApDQMfvJe2hzlkp758Y0FwVKiSxqfHYQw==" saltValue="1rgvQaKOSkLZhMGZvrwlqw==" spinCount="100000" sheet="1" objects="1" scenarios="1" formatCells="0" formatColumns="0" formatRows="0"/>
  <phoneticPr fontId="0" type="noConversion"/>
  <pageMargins left="0.59055118110236227" right="0.39370078740157483" top="1.1811023622047245" bottom="0.39370078740157483" header="0.59055118110236227" footer="0.39370078740157483"/>
  <pageSetup paperSize="5048" scale="72" orientation="landscape" r:id="rId1"/>
  <headerFooter alignWithMargins="0">
    <oddHeader>&amp;L&amp;G</oddHeader>
  </headerFooter>
  <colBreaks count="1" manualBreakCount="1">
    <brk id="14" max="1048575" man="1"/>
  </col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H44"/>
  <sheetViews>
    <sheetView showGridLines="0" workbookViewId="0"/>
  </sheetViews>
  <sheetFormatPr defaultRowHeight="12.75" x14ac:dyDescent="0.2"/>
  <cols>
    <col min="1" max="1" width="0.7109375" customWidth="1"/>
    <col min="2" max="2" width="42" customWidth="1"/>
    <col min="3" max="24" width="11.7109375" customWidth="1"/>
    <col min="25" max="25" width="1" customWidth="1"/>
    <col min="26" max="26" width="11.7109375" customWidth="1"/>
  </cols>
  <sheetData>
    <row r="3" spans="2:34" x14ac:dyDescent="0.2">
      <c r="B3" s="1" t="s">
        <v>177</v>
      </c>
      <c r="C3" s="1"/>
      <c r="D3" s="1"/>
    </row>
    <row r="4" spans="2:34" x14ac:dyDescent="0.2">
      <c r="B4" s="33"/>
      <c r="C4" s="33"/>
      <c r="D4" s="33"/>
      <c r="I4" s="1"/>
    </row>
    <row r="5" spans="2:34" x14ac:dyDescent="0.2">
      <c r="B5" s="14" t="s">
        <v>38</v>
      </c>
      <c r="C5" s="14"/>
      <c r="D5" s="14"/>
    </row>
    <row r="6" spans="2:34" ht="18" customHeight="1" x14ac:dyDescent="0.2">
      <c r="B6" s="638"/>
      <c r="C6" s="639" t="s">
        <v>11</v>
      </c>
      <c r="D6" s="640" t="s">
        <v>2</v>
      </c>
      <c r="E6" s="640" t="s">
        <v>0</v>
      </c>
      <c r="F6" s="640" t="s">
        <v>1</v>
      </c>
      <c r="G6" s="639" t="s">
        <v>6</v>
      </c>
      <c r="H6" s="640" t="s">
        <v>7</v>
      </c>
      <c r="I6" s="639" t="s">
        <v>8</v>
      </c>
      <c r="J6" s="640" t="s">
        <v>12</v>
      </c>
      <c r="K6" s="639" t="s">
        <v>13</v>
      </c>
      <c r="L6" s="640" t="s">
        <v>14</v>
      </c>
      <c r="M6" s="639" t="s">
        <v>15</v>
      </c>
      <c r="N6" s="640" t="s">
        <v>16</v>
      </c>
      <c r="O6" s="639" t="s">
        <v>17</v>
      </c>
      <c r="P6" s="640" t="s">
        <v>18</v>
      </c>
      <c r="Q6" s="639" t="s">
        <v>19</v>
      </c>
      <c r="R6" s="640" t="s">
        <v>20</v>
      </c>
      <c r="S6" s="639" t="s">
        <v>21</v>
      </c>
      <c r="T6" s="640" t="s">
        <v>22</v>
      </c>
      <c r="U6" s="639" t="s">
        <v>23</v>
      </c>
      <c r="V6" s="640" t="s">
        <v>24</v>
      </c>
      <c r="W6" s="639" t="s">
        <v>25</v>
      </c>
      <c r="X6" s="640" t="s">
        <v>26</v>
      </c>
      <c r="AA6" s="23"/>
      <c r="AB6" s="23"/>
      <c r="AC6" s="23"/>
      <c r="AD6" s="23"/>
      <c r="AE6" s="23"/>
      <c r="AF6" s="23"/>
      <c r="AG6" s="23"/>
      <c r="AH6" s="23"/>
    </row>
    <row r="7" spans="2:34" ht="6" customHeight="1" x14ac:dyDescent="0.2">
      <c r="B7" s="641"/>
      <c r="C7" s="641"/>
      <c r="D7" s="641"/>
      <c r="E7" s="641"/>
      <c r="F7" s="641"/>
      <c r="G7" s="641"/>
      <c r="H7" s="641"/>
      <c r="I7" s="641"/>
      <c r="J7" s="641"/>
      <c r="K7" s="641"/>
      <c r="L7" s="641"/>
      <c r="M7" s="641"/>
      <c r="N7" s="641"/>
      <c r="O7" s="641"/>
      <c r="P7" s="641"/>
      <c r="Q7" s="641"/>
      <c r="R7" s="641"/>
      <c r="S7" s="641"/>
      <c r="T7" s="641"/>
      <c r="U7" s="641"/>
      <c r="V7" s="641"/>
      <c r="W7" s="641"/>
      <c r="X7" s="641"/>
    </row>
    <row r="8" spans="2:34" x14ac:dyDescent="0.2">
      <c r="B8" s="632" t="s">
        <v>180</v>
      </c>
      <c r="C8" s="655">
        <f>D8/D$21</f>
        <v>2.0311556071228492E-3</v>
      </c>
      <c r="D8" s="633">
        <f>SUM(E8:X8)</f>
        <v>3102.5</v>
      </c>
      <c r="E8" s="633">
        <f>-B.FLUXO_CAIXA!E32</f>
        <v>3102.5</v>
      </c>
      <c r="F8" s="633">
        <f>-B.FLUXO_CAIXA!F32</f>
        <v>0</v>
      </c>
      <c r="G8" s="633">
        <f>-B.FLUXO_CAIXA!G32</f>
        <v>0</v>
      </c>
      <c r="H8" s="633">
        <f>-B.FLUXO_CAIXA!H32</f>
        <v>0</v>
      </c>
      <c r="I8" s="633">
        <f>-B.FLUXO_CAIXA!I32</f>
        <v>0</v>
      </c>
      <c r="J8" s="633">
        <f>-B.FLUXO_CAIXA!J32</f>
        <v>0</v>
      </c>
      <c r="K8" s="633">
        <f>-B.FLUXO_CAIXA!K32</f>
        <v>0</v>
      </c>
      <c r="L8" s="633">
        <f>-B.FLUXO_CAIXA!L32</f>
        <v>0</v>
      </c>
      <c r="M8" s="633">
        <f>-B.FLUXO_CAIXA!M32</f>
        <v>0</v>
      </c>
      <c r="N8" s="633">
        <f>-B.FLUXO_CAIXA!N32</f>
        <v>0</v>
      </c>
      <c r="O8" s="633">
        <f>-B.FLUXO_CAIXA!O32</f>
        <v>0</v>
      </c>
      <c r="P8" s="633">
        <f>-B.FLUXO_CAIXA!P32</f>
        <v>0</v>
      </c>
      <c r="Q8" s="633">
        <f>-B.FLUXO_CAIXA!Q32</f>
        <v>0</v>
      </c>
      <c r="R8" s="633">
        <f>-B.FLUXO_CAIXA!R32</f>
        <v>0</v>
      </c>
      <c r="S8" s="633">
        <f>-B.FLUXO_CAIXA!S32</f>
        <v>0</v>
      </c>
      <c r="T8" s="633">
        <f>-B.FLUXO_CAIXA!T32</f>
        <v>0</v>
      </c>
      <c r="U8" s="633">
        <f>-B.FLUXO_CAIXA!U32</f>
        <v>0</v>
      </c>
      <c r="V8" s="633">
        <f>-B.FLUXO_CAIXA!V32</f>
        <v>0</v>
      </c>
      <c r="W8" s="633">
        <f>-B.FLUXO_CAIXA!W32</f>
        <v>0</v>
      </c>
      <c r="X8" s="633">
        <f>-B.FLUXO_CAIXA!X32</f>
        <v>0</v>
      </c>
    </row>
    <row r="9" spans="2:34" ht="6" customHeight="1" x14ac:dyDescent="0.2">
      <c r="B9" s="632"/>
      <c r="C9" s="655"/>
      <c r="D9" s="634"/>
      <c r="E9" s="633"/>
      <c r="F9" s="633"/>
      <c r="G9" s="633"/>
      <c r="H9" s="633"/>
      <c r="I9" s="633"/>
      <c r="J9" s="633"/>
      <c r="K9" s="633"/>
      <c r="L9" s="633"/>
      <c r="M9" s="633"/>
      <c r="N9" s="633"/>
      <c r="O9" s="633"/>
      <c r="P9" s="633"/>
      <c r="Q9" s="633"/>
      <c r="R9" s="633"/>
      <c r="S9" s="633"/>
      <c r="T9" s="633"/>
      <c r="U9" s="633"/>
      <c r="V9" s="633"/>
      <c r="W9" s="633"/>
      <c r="X9" s="633"/>
    </row>
    <row r="10" spans="2:34" ht="12.75" customHeight="1" x14ac:dyDescent="0.2">
      <c r="B10" s="632" t="s">
        <v>230</v>
      </c>
      <c r="C10" s="655">
        <f>D10/D$21</f>
        <v>0</v>
      </c>
      <c r="D10" s="633">
        <f>SUM(E10:X10)</f>
        <v>0</v>
      </c>
      <c r="E10" s="633">
        <f>'A.5.DESP_ PRE_OPER'!E22</f>
        <v>0</v>
      </c>
      <c r="F10" s="633">
        <f>'A.5.DESP_ PRE_OPER'!F22</f>
        <v>0</v>
      </c>
      <c r="G10" s="633">
        <f>'A.5.DESP_ PRE_OPER'!G22</f>
        <v>0</v>
      </c>
      <c r="H10" s="633">
        <f>'A.5.DESP_ PRE_OPER'!H22</f>
        <v>0</v>
      </c>
      <c r="I10" s="633">
        <f>'A.5.DESP_ PRE_OPER'!I22</f>
        <v>0</v>
      </c>
      <c r="J10" s="633">
        <f>'A.5.DESP_ PRE_OPER'!J22</f>
        <v>0</v>
      </c>
      <c r="K10" s="633">
        <f>'A.5.DESP_ PRE_OPER'!K22</f>
        <v>0</v>
      </c>
      <c r="L10" s="633">
        <f>'A.5.DESP_ PRE_OPER'!L22</f>
        <v>0</v>
      </c>
      <c r="M10" s="633">
        <f>'A.5.DESP_ PRE_OPER'!M22</f>
        <v>0</v>
      </c>
      <c r="N10" s="633">
        <f>'A.5.DESP_ PRE_OPER'!N22</f>
        <v>0</v>
      </c>
      <c r="O10" s="633">
        <f>'A.5.DESP_ PRE_OPER'!O22</f>
        <v>0</v>
      </c>
      <c r="P10" s="633">
        <f>'A.5.DESP_ PRE_OPER'!P22</f>
        <v>0</v>
      </c>
      <c r="Q10" s="633">
        <f>'A.5.DESP_ PRE_OPER'!Q22</f>
        <v>0</v>
      </c>
      <c r="R10" s="633">
        <f>'A.5.DESP_ PRE_OPER'!R22</f>
        <v>0</v>
      </c>
      <c r="S10" s="633">
        <f>'A.5.DESP_ PRE_OPER'!S22</f>
        <v>0</v>
      </c>
      <c r="T10" s="633">
        <f>'A.5.DESP_ PRE_OPER'!T22</f>
        <v>0</v>
      </c>
      <c r="U10" s="633">
        <f>'A.5.DESP_ PRE_OPER'!U22</f>
        <v>0</v>
      </c>
      <c r="V10" s="633">
        <f>'A.5.DESP_ PRE_OPER'!V22</f>
        <v>0</v>
      </c>
      <c r="W10" s="633">
        <f>'A.5.DESP_ PRE_OPER'!W22</f>
        <v>0</v>
      </c>
      <c r="X10" s="633">
        <f>'A.5.DESP_ PRE_OPER'!X22</f>
        <v>0</v>
      </c>
    </row>
    <row r="11" spans="2:34" ht="6" customHeight="1" x14ac:dyDescent="0.2">
      <c r="B11" s="632"/>
      <c r="C11" s="655"/>
      <c r="D11" s="634"/>
      <c r="E11" s="633"/>
      <c r="F11" s="633"/>
      <c r="G11" s="633"/>
      <c r="H11" s="633"/>
      <c r="I11" s="633"/>
      <c r="J11" s="633"/>
      <c r="K11" s="633"/>
      <c r="L11" s="633"/>
      <c r="M11" s="633"/>
      <c r="N11" s="633"/>
      <c r="O11" s="633"/>
      <c r="P11" s="633"/>
      <c r="Q11" s="633"/>
      <c r="R11" s="633"/>
      <c r="S11" s="633"/>
      <c r="T11" s="633"/>
      <c r="U11" s="633"/>
      <c r="V11" s="633"/>
      <c r="W11" s="633"/>
      <c r="X11" s="633"/>
    </row>
    <row r="12" spans="2:34" ht="12.75" customHeight="1" x14ac:dyDescent="0.2">
      <c r="B12" s="632" t="s">
        <v>236</v>
      </c>
      <c r="C12" s="655">
        <f>SUM(C13:C15)</f>
        <v>0</v>
      </c>
      <c r="D12" s="633">
        <f t="shared" ref="D12:F12" si="0">SUM(D13:D15)</f>
        <v>0</v>
      </c>
      <c r="E12" s="633">
        <f t="shared" si="0"/>
        <v>0</v>
      </c>
      <c r="F12" s="633">
        <f t="shared" si="0"/>
        <v>0</v>
      </c>
      <c r="G12" s="633">
        <f>SUM(G13:G15)</f>
        <v>0</v>
      </c>
      <c r="H12" s="633">
        <f t="shared" ref="H12:X12" si="1">SUM(H13:H15)</f>
        <v>0</v>
      </c>
      <c r="I12" s="633">
        <f t="shared" si="1"/>
        <v>0</v>
      </c>
      <c r="J12" s="633">
        <f t="shared" si="1"/>
        <v>0</v>
      </c>
      <c r="K12" s="633">
        <f t="shared" si="1"/>
        <v>0</v>
      </c>
      <c r="L12" s="633">
        <f t="shared" si="1"/>
        <v>0</v>
      </c>
      <c r="M12" s="633">
        <f t="shared" si="1"/>
        <v>0</v>
      </c>
      <c r="N12" s="633">
        <f t="shared" si="1"/>
        <v>0</v>
      </c>
      <c r="O12" s="633">
        <f t="shared" si="1"/>
        <v>0</v>
      </c>
      <c r="P12" s="633">
        <f t="shared" si="1"/>
        <v>0</v>
      </c>
      <c r="Q12" s="633">
        <f t="shared" si="1"/>
        <v>0</v>
      </c>
      <c r="R12" s="633">
        <f t="shared" si="1"/>
        <v>0</v>
      </c>
      <c r="S12" s="633">
        <f t="shared" si="1"/>
        <v>0</v>
      </c>
      <c r="T12" s="633">
        <f t="shared" si="1"/>
        <v>0</v>
      </c>
      <c r="U12" s="633">
        <f t="shared" si="1"/>
        <v>0</v>
      </c>
      <c r="V12" s="633">
        <f t="shared" si="1"/>
        <v>0</v>
      </c>
      <c r="W12" s="633">
        <f t="shared" si="1"/>
        <v>0</v>
      </c>
      <c r="X12" s="633">
        <f t="shared" si="1"/>
        <v>0</v>
      </c>
    </row>
    <row r="13" spans="2:34" x14ac:dyDescent="0.2">
      <c r="B13" s="635" t="s">
        <v>121</v>
      </c>
      <c r="C13" s="655">
        <f>D13/D$21</f>
        <v>0</v>
      </c>
      <c r="D13" s="633">
        <f>SUM(E13:X13)</f>
        <v>0</v>
      </c>
      <c r="E13" s="633">
        <f>-B.FLUXO_CAIXA!E41</f>
        <v>0</v>
      </c>
      <c r="F13" s="633">
        <f>-B.FLUXO_CAIXA!F41</f>
        <v>0</v>
      </c>
      <c r="G13" s="633">
        <f>-B.FLUXO_CAIXA!G41</f>
        <v>0</v>
      </c>
      <c r="H13" s="633">
        <f>-B.FLUXO_CAIXA!H41</f>
        <v>0</v>
      </c>
      <c r="I13" s="633">
        <f>-B.FLUXO_CAIXA!I41</f>
        <v>0</v>
      </c>
      <c r="J13" s="633">
        <f>-B.FLUXO_CAIXA!J41</f>
        <v>0</v>
      </c>
      <c r="K13" s="633">
        <f>-B.FLUXO_CAIXA!K41</f>
        <v>0</v>
      </c>
      <c r="L13" s="633">
        <f>-B.FLUXO_CAIXA!L41</f>
        <v>0</v>
      </c>
      <c r="M13" s="633">
        <f>-B.FLUXO_CAIXA!M41</f>
        <v>0</v>
      </c>
      <c r="N13" s="633">
        <f>-B.FLUXO_CAIXA!N41</f>
        <v>0</v>
      </c>
      <c r="O13" s="633">
        <f>-B.FLUXO_CAIXA!O41</f>
        <v>0</v>
      </c>
      <c r="P13" s="633">
        <f>-B.FLUXO_CAIXA!P41</f>
        <v>0</v>
      </c>
      <c r="Q13" s="633">
        <f>-B.FLUXO_CAIXA!Q41</f>
        <v>0</v>
      </c>
      <c r="R13" s="633">
        <f>-B.FLUXO_CAIXA!R41</f>
        <v>0</v>
      </c>
      <c r="S13" s="633">
        <f>-B.FLUXO_CAIXA!S41</f>
        <v>0</v>
      </c>
      <c r="T13" s="633">
        <f>-B.FLUXO_CAIXA!T41</f>
        <v>0</v>
      </c>
      <c r="U13" s="633">
        <f>-B.FLUXO_CAIXA!U41</f>
        <v>0</v>
      </c>
      <c r="V13" s="633">
        <f>-B.FLUXO_CAIXA!V41</f>
        <v>0</v>
      </c>
      <c r="W13" s="633">
        <f>-B.FLUXO_CAIXA!W41</f>
        <v>0</v>
      </c>
      <c r="X13" s="633">
        <f>-B.FLUXO_CAIXA!X41</f>
        <v>0</v>
      </c>
    </row>
    <row r="14" spans="2:34" x14ac:dyDescent="0.2">
      <c r="B14" s="635" t="s">
        <v>122</v>
      </c>
      <c r="C14" s="655">
        <f>D14/D$21</f>
        <v>0</v>
      </c>
      <c r="D14" s="633">
        <f>SUM(E14:X14)</f>
        <v>0</v>
      </c>
      <c r="E14" s="633">
        <f>-B.FLUXO_CAIXA!E42</f>
        <v>0</v>
      </c>
      <c r="F14" s="633">
        <f>-B.FLUXO_CAIXA!F42</f>
        <v>0</v>
      </c>
      <c r="G14" s="633">
        <f>-B.FLUXO_CAIXA!G42</f>
        <v>0</v>
      </c>
      <c r="H14" s="633">
        <f>-B.FLUXO_CAIXA!H42</f>
        <v>0</v>
      </c>
      <c r="I14" s="633">
        <f>-B.FLUXO_CAIXA!I42</f>
        <v>0</v>
      </c>
      <c r="J14" s="633">
        <f>-B.FLUXO_CAIXA!J42</f>
        <v>0</v>
      </c>
      <c r="K14" s="633">
        <f>-B.FLUXO_CAIXA!K42</f>
        <v>0</v>
      </c>
      <c r="L14" s="633">
        <f>-B.FLUXO_CAIXA!L42</f>
        <v>0</v>
      </c>
      <c r="M14" s="633">
        <f>-B.FLUXO_CAIXA!M42</f>
        <v>0</v>
      </c>
      <c r="N14" s="633">
        <f>-B.FLUXO_CAIXA!N42</f>
        <v>0</v>
      </c>
      <c r="O14" s="633">
        <f>-B.FLUXO_CAIXA!O42</f>
        <v>0</v>
      </c>
      <c r="P14" s="633">
        <f>-B.FLUXO_CAIXA!P42</f>
        <v>0</v>
      </c>
      <c r="Q14" s="633">
        <f>-B.FLUXO_CAIXA!Q42</f>
        <v>0</v>
      </c>
      <c r="R14" s="633">
        <f>-B.FLUXO_CAIXA!R42</f>
        <v>0</v>
      </c>
      <c r="S14" s="633">
        <f>-B.FLUXO_CAIXA!S42</f>
        <v>0</v>
      </c>
      <c r="T14" s="633">
        <f>-B.FLUXO_CAIXA!T42</f>
        <v>0</v>
      </c>
      <c r="U14" s="633">
        <f>-B.FLUXO_CAIXA!U42</f>
        <v>0</v>
      </c>
      <c r="V14" s="633">
        <f>-B.FLUXO_CAIXA!V42</f>
        <v>0</v>
      </c>
      <c r="W14" s="633">
        <f>-B.FLUXO_CAIXA!W42</f>
        <v>0</v>
      </c>
      <c r="X14" s="633">
        <f>-B.FLUXO_CAIXA!X42</f>
        <v>0</v>
      </c>
    </row>
    <row r="15" spans="2:34" x14ac:dyDescent="0.2">
      <c r="B15" s="635" t="s">
        <v>148</v>
      </c>
      <c r="C15" s="655">
        <f>D15/D$21</f>
        <v>0</v>
      </c>
      <c r="D15" s="633">
        <f>SUM(E15:X15)</f>
        <v>0</v>
      </c>
      <c r="E15" s="633">
        <f>-B.FLUXO_CAIXA!E43</f>
        <v>0</v>
      </c>
      <c r="F15" s="633">
        <f>-B.FLUXO_CAIXA!F43</f>
        <v>0</v>
      </c>
      <c r="G15" s="633">
        <f>-B.FLUXO_CAIXA!G43</f>
        <v>0</v>
      </c>
      <c r="H15" s="633">
        <f>-B.FLUXO_CAIXA!H43</f>
        <v>0</v>
      </c>
      <c r="I15" s="633">
        <f>-B.FLUXO_CAIXA!I43</f>
        <v>0</v>
      </c>
      <c r="J15" s="633">
        <f>-B.FLUXO_CAIXA!J43</f>
        <v>0</v>
      </c>
      <c r="K15" s="633">
        <f>-B.FLUXO_CAIXA!K43</f>
        <v>0</v>
      </c>
      <c r="L15" s="633">
        <f>-B.FLUXO_CAIXA!L43</f>
        <v>0</v>
      </c>
      <c r="M15" s="633">
        <f>-B.FLUXO_CAIXA!M43</f>
        <v>0</v>
      </c>
      <c r="N15" s="633">
        <f>-B.FLUXO_CAIXA!N43</f>
        <v>0</v>
      </c>
      <c r="O15" s="633">
        <f>-B.FLUXO_CAIXA!O43</f>
        <v>0</v>
      </c>
      <c r="P15" s="633">
        <f>-B.FLUXO_CAIXA!P43</f>
        <v>0</v>
      </c>
      <c r="Q15" s="633">
        <f>-B.FLUXO_CAIXA!Q43</f>
        <v>0</v>
      </c>
      <c r="R15" s="633">
        <f>-B.FLUXO_CAIXA!R43</f>
        <v>0</v>
      </c>
      <c r="S15" s="633">
        <f>-B.FLUXO_CAIXA!S43</f>
        <v>0</v>
      </c>
      <c r="T15" s="633">
        <f>-B.FLUXO_CAIXA!T43</f>
        <v>0</v>
      </c>
      <c r="U15" s="633">
        <f>-B.FLUXO_CAIXA!U43</f>
        <v>0</v>
      </c>
      <c r="V15" s="633">
        <f>-B.FLUXO_CAIXA!V43</f>
        <v>0</v>
      </c>
      <c r="W15" s="633">
        <f>-B.FLUXO_CAIXA!W43</f>
        <v>0</v>
      </c>
      <c r="X15" s="633">
        <f>-B.FLUXO_CAIXA!X43</f>
        <v>0</v>
      </c>
    </row>
    <row r="16" spans="2:34" ht="6" customHeight="1" x14ac:dyDescent="0.2">
      <c r="B16" s="632"/>
      <c r="C16" s="655"/>
      <c r="D16" s="633"/>
      <c r="E16" s="633"/>
      <c r="F16" s="631"/>
      <c r="G16" s="631"/>
      <c r="H16" s="631"/>
      <c r="I16" s="631"/>
      <c r="J16" s="631"/>
      <c r="K16" s="631"/>
      <c r="L16" s="631"/>
      <c r="M16" s="631"/>
      <c r="N16" s="631"/>
      <c r="O16" s="631"/>
      <c r="P16" s="631"/>
      <c r="Q16" s="631"/>
      <c r="R16" s="631"/>
      <c r="S16" s="631"/>
      <c r="T16" s="631"/>
      <c r="U16" s="631"/>
      <c r="V16" s="631"/>
      <c r="W16" s="631"/>
      <c r="X16" s="631"/>
    </row>
    <row r="17" spans="2:24" ht="12.75" customHeight="1" x14ac:dyDescent="0.2">
      <c r="B17" s="632" t="s">
        <v>185</v>
      </c>
      <c r="C17" s="655">
        <f>D17/D$21</f>
        <v>3.3969891046194342E-3</v>
      </c>
      <c r="D17" s="633">
        <f>SUM(E17:X17)</f>
        <v>5188.7500199999995</v>
      </c>
      <c r="E17" s="633">
        <f>IF(B.FLUXO_CAIXA!E30&gt;0,0,-B.FLUXO_CAIXA!E30)</f>
        <v>3600</v>
      </c>
      <c r="F17" s="633">
        <f>IF(B.FLUXO_CAIXA!F30&gt;0,0,-B.FLUXO_CAIXA!F30)</f>
        <v>1588.7500199999999</v>
      </c>
      <c r="G17" s="633">
        <f>IF(B.FLUXO_CAIXA!G30&gt;0,0,-B.FLUXO_CAIXA!G30)</f>
        <v>0</v>
      </c>
      <c r="H17" s="633">
        <f>IF(B.FLUXO_CAIXA!H30&gt;0,0,-B.FLUXO_CAIXA!H30)</f>
        <v>0</v>
      </c>
      <c r="I17" s="633">
        <f>IF(B.FLUXO_CAIXA!I30&gt;0,0,-B.FLUXO_CAIXA!I30)</f>
        <v>0</v>
      </c>
      <c r="J17" s="633">
        <f>IF(B.FLUXO_CAIXA!J30&gt;0,0,-B.FLUXO_CAIXA!J30)</f>
        <v>0</v>
      </c>
      <c r="K17" s="633">
        <f>IF(B.FLUXO_CAIXA!K30&gt;0,0,-B.FLUXO_CAIXA!K30)</f>
        <v>0</v>
      </c>
      <c r="L17" s="633">
        <f>IF(B.FLUXO_CAIXA!L30&gt;0,0,-B.FLUXO_CAIXA!L30)</f>
        <v>0</v>
      </c>
      <c r="M17" s="633">
        <f>IF(B.FLUXO_CAIXA!M30&gt;0,0,-B.FLUXO_CAIXA!M30)</f>
        <v>0</v>
      </c>
      <c r="N17" s="633">
        <f>IF(B.FLUXO_CAIXA!N30&gt;0,0,-B.FLUXO_CAIXA!N30)</f>
        <v>0</v>
      </c>
      <c r="O17" s="633">
        <f>IF(B.FLUXO_CAIXA!O30&gt;0,0,-B.FLUXO_CAIXA!O30)</f>
        <v>0</v>
      </c>
      <c r="P17" s="633">
        <f>IF(B.FLUXO_CAIXA!P30&gt;0,0,-B.FLUXO_CAIXA!P30)</f>
        <v>0</v>
      </c>
      <c r="Q17" s="633">
        <f>IF(B.FLUXO_CAIXA!Q30&gt;0,0,-B.FLUXO_CAIXA!Q30)</f>
        <v>0</v>
      </c>
      <c r="R17" s="633">
        <f>IF(B.FLUXO_CAIXA!R30&gt;0,0,-B.FLUXO_CAIXA!R30)</f>
        <v>0</v>
      </c>
      <c r="S17" s="633">
        <f>IF(B.FLUXO_CAIXA!S30&gt;0,0,-B.FLUXO_CAIXA!S30)</f>
        <v>0</v>
      </c>
      <c r="T17" s="633">
        <f>IF(B.FLUXO_CAIXA!T30&gt;0,0,-B.FLUXO_CAIXA!T30)</f>
        <v>0</v>
      </c>
      <c r="U17" s="633">
        <f>IF(B.FLUXO_CAIXA!U30&gt;0,0,-B.FLUXO_CAIXA!U30)</f>
        <v>0</v>
      </c>
      <c r="V17" s="633">
        <f>IF(B.FLUXO_CAIXA!V30&gt;0,0,-B.FLUXO_CAIXA!V30)</f>
        <v>0</v>
      </c>
      <c r="W17" s="633">
        <f>IF(B.FLUXO_CAIXA!W30&gt;0,0,-B.FLUXO_CAIXA!W30)</f>
        <v>0</v>
      </c>
      <c r="X17" s="633">
        <f>IF(B.FLUXO_CAIXA!X30&gt;0,0,-B.FLUXO_CAIXA!X30)</f>
        <v>0</v>
      </c>
    </row>
    <row r="18" spans="2:24" ht="6" customHeight="1" x14ac:dyDescent="0.2">
      <c r="B18" s="636"/>
      <c r="C18" s="655"/>
      <c r="D18" s="637"/>
      <c r="E18" s="637"/>
      <c r="F18" s="637"/>
      <c r="G18" s="637"/>
      <c r="H18" s="637"/>
      <c r="I18" s="637"/>
      <c r="J18" s="637"/>
      <c r="K18" s="637"/>
      <c r="L18" s="637"/>
      <c r="M18" s="637"/>
      <c r="N18" s="637"/>
      <c r="O18" s="637"/>
      <c r="P18" s="637"/>
      <c r="Q18" s="637"/>
      <c r="R18" s="637"/>
      <c r="S18" s="637"/>
      <c r="T18" s="637"/>
      <c r="U18" s="637"/>
      <c r="V18" s="637"/>
      <c r="W18" s="637"/>
      <c r="X18" s="637"/>
    </row>
    <row r="19" spans="2:24" ht="12.75" customHeight="1" x14ac:dyDescent="0.2">
      <c r="B19" s="632" t="s">
        <v>186</v>
      </c>
      <c r="C19" s="655">
        <f>D19/D$21</f>
        <v>0.99457185528825776</v>
      </c>
      <c r="D19" s="633">
        <f>SUM(E19:X19)</f>
        <v>1519164.3467447995</v>
      </c>
      <c r="E19" s="633">
        <f>IF(B.FLUXO_CAIXA!E46&lt;0,0,B.FLUXO_CAIXA!E46)</f>
        <v>0</v>
      </c>
      <c r="F19" s="633">
        <f>IF(B.FLUXO_CAIXA!F46&lt;0,0,B.FLUXO_CAIXA!F46)</f>
        <v>0</v>
      </c>
      <c r="G19" s="633">
        <f>IF(B.FLUXO_CAIXA!G46&lt;0,0,B.FLUXO_CAIXA!G46)</f>
        <v>17927.574980399997</v>
      </c>
      <c r="H19" s="633">
        <f>IF(B.FLUXO_CAIXA!H46&lt;0,0,B.FLUXO_CAIXA!H46)</f>
        <v>87995.791342800003</v>
      </c>
      <c r="I19" s="633">
        <f>IF(B.FLUXO_CAIXA!I46&lt;0,0,B.FLUXO_CAIXA!I46)</f>
        <v>110291.38177859997</v>
      </c>
      <c r="J19" s="633">
        <f>IF(B.FLUXO_CAIXA!J46&lt;0,0,B.FLUXO_CAIXA!J46)</f>
        <v>108313.13370239999</v>
      </c>
      <c r="K19" s="633">
        <f>IF(B.FLUXO_CAIXA!K46&lt;0,0,B.FLUXO_CAIXA!K46)</f>
        <v>106334.88566579999</v>
      </c>
      <c r="L19" s="633">
        <f>IF(B.FLUXO_CAIXA!L46&lt;0,0,B.FLUXO_CAIXA!L46)</f>
        <v>104356.63760939997</v>
      </c>
      <c r="M19" s="633">
        <f>IF(B.FLUXO_CAIXA!M46&lt;0,0,B.FLUXO_CAIXA!M46)</f>
        <v>102378.38957279999</v>
      </c>
      <c r="N19" s="633">
        <f>IF(B.FLUXO_CAIXA!N46&lt;0,0,B.FLUXO_CAIXA!N46)</f>
        <v>100400.14153619998</v>
      </c>
      <c r="O19" s="633">
        <f>IF(B.FLUXO_CAIXA!O46&lt;0,0,B.FLUXO_CAIXA!O46)</f>
        <v>98421.893459999977</v>
      </c>
      <c r="P19" s="633">
        <f>IF(B.FLUXO_CAIXA!P46&lt;0,0,B.FLUXO_CAIXA!P46)</f>
        <v>96443.645423399998</v>
      </c>
      <c r="Q19" s="633">
        <f>IF(B.FLUXO_CAIXA!Q46&lt;0,0,B.FLUXO_CAIXA!Q46)</f>
        <v>94465.397366999983</v>
      </c>
      <c r="R19" s="633">
        <f>IF(B.FLUXO_CAIXA!R46&lt;0,0,B.FLUXO_CAIXA!R46)</f>
        <v>92487.149330399974</v>
      </c>
      <c r="S19" s="633">
        <f>IF(B.FLUXO_CAIXA!S46&lt;0,0,B.FLUXO_CAIXA!S46)</f>
        <v>90508.901254199969</v>
      </c>
      <c r="T19" s="633">
        <f>IF(B.FLUXO_CAIXA!T46&lt;0,0,B.FLUXO_CAIXA!T46)</f>
        <v>88530.653217600004</v>
      </c>
      <c r="U19" s="633">
        <f>IF(B.FLUXO_CAIXA!U46&lt;0,0,B.FLUXO_CAIXA!U46)</f>
        <v>86552.405180999995</v>
      </c>
      <c r="V19" s="633">
        <f>IF(B.FLUXO_CAIXA!V46&lt;0,0,B.FLUXO_CAIXA!V46)</f>
        <v>84574.157104800004</v>
      </c>
      <c r="W19" s="633">
        <f>IF(B.FLUXO_CAIXA!W46&lt;0,0,B.FLUXO_CAIXA!W46)</f>
        <v>33018.808244400003</v>
      </c>
      <c r="X19" s="633">
        <f>IF(B.FLUXO_CAIXA!X46&lt;0,0,B.FLUXO_CAIXA!X46)</f>
        <v>16163.399973599997</v>
      </c>
    </row>
    <row r="20" spans="2:24" ht="12.75" customHeight="1" x14ac:dyDescent="0.2">
      <c r="B20" s="642"/>
      <c r="C20" s="656"/>
      <c r="D20" s="643"/>
      <c r="E20" s="643"/>
      <c r="F20" s="643"/>
      <c r="G20" s="643"/>
      <c r="H20" s="643"/>
      <c r="I20" s="643"/>
      <c r="J20" s="643"/>
      <c r="K20" s="643"/>
      <c r="L20" s="643"/>
      <c r="M20" s="643"/>
      <c r="N20" s="643"/>
      <c r="O20" s="643"/>
      <c r="P20" s="643"/>
      <c r="Q20" s="643"/>
      <c r="R20" s="643"/>
      <c r="S20" s="643"/>
      <c r="T20" s="643"/>
      <c r="U20" s="643"/>
      <c r="V20" s="643"/>
      <c r="W20" s="643"/>
      <c r="X20" s="643"/>
    </row>
    <row r="21" spans="2:24" s="1" customFormat="1" ht="18" customHeight="1" x14ac:dyDescent="0.2">
      <c r="B21" s="644" t="s">
        <v>178</v>
      </c>
      <c r="C21" s="657">
        <f t="shared" ref="C21:X21" si="2">C8+C10+C12+C17+C19</f>
        <v>1</v>
      </c>
      <c r="D21" s="645">
        <f t="shared" si="2"/>
        <v>1527455.5967647994</v>
      </c>
      <c r="E21" s="645">
        <f t="shared" si="2"/>
        <v>6702.5</v>
      </c>
      <c r="F21" s="645">
        <f t="shared" si="2"/>
        <v>1588.7500199999999</v>
      </c>
      <c r="G21" s="645">
        <f t="shared" si="2"/>
        <v>17927.574980399997</v>
      </c>
      <c r="H21" s="645">
        <f t="shared" si="2"/>
        <v>87995.791342800003</v>
      </c>
      <c r="I21" s="645">
        <f t="shared" si="2"/>
        <v>110291.38177859997</v>
      </c>
      <c r="J21" s="645">
        <f t="shared" si="2"/>
        <v>108313.13370239999</v>
      </c>
      <c r="K21" s="645">
        <f t="shared" si="2"/>
        <v>106334.88566579999</v>
      </c>
      <c r="L21" s="645">
        <f t="shared" si="2"/>
        <v>104356.63760939997</v>
      </c>
      <c r="M21" s="645">
        <f t="shared" si="2"/>
        <v>102378.38957279999</v>
      </c>
      <c r="N21" s="645">
        <f t="shared" si="2"/>
        <v>100400.14153619998</v>
      </c>
      <c r="O21" s="645">
        <f t="shared" si="2"/>
        <v>98421.893459999977</v>
      </c>
      <c r="P21" s="645">
        <f t="shared" si="2"/>
        <v>96443.645423399998</v>
      </c>
      <c r="Q21" s="645">
        <f t="shared" si="2"/>
        <v>94465.397366999983</v>
      </c>
      <c r="R21" s="645">
        <f t="shared" si="2"/>
        <v>92487.149330399974</v>
      </c>
      <c r="S21" s="645">
        <f t="shared" si="2"/>
        <v>90508.901254199969</v>
      </c>
      <c r="T21" s="645">
        <f t="shared" si="2"/>
        <v>88530.653217600004</v>
      </c>
      <c r="U21" s="645">
        <f t="shared" si="2"/>
        <v>86552.405180999995</v>
      </c>
      <c r="V21" s="645">
        <f t="shared" si="2"/>
        <v>84574.157104800004</v>
      </c>
      <c r="W21" s="645">
        <f t="shared" si="2"/>
        <v>33018.808244400003</v>
      </c>
      <c r="X21" s="645">
        <f t="shared" si="2"/>
        <v>16163.399973599997</v>
      </c>
    </row>
    <row r="22" spans="2:24" ht="6" customHeight="1" x14ac:dyDescent="0.2">
      <c r="B22" s="648"/>
      <c r="C22" s="658"/>
      <c r="D22" s="641"/>
      <c r="E22" s="649"/>
      <c r="F22" s="641"/>
      <c r="G22" s="641"/>
      <c r="H22" s="641"/>
      <c r="I22" s="641"/>
      <c r="J22" s="641"/>
      <c r="K22" s="641"/>
      <c r="L22" s="641"/>
      <c r="M22" s="641"/>
      <c r="N22" s="641"/>
      <c r="O22" s="641"/>
      <c r="P22" s="641"/>
      <c r="Q22" s="641"/>
      <c r="R22" s="641"/>
      <c r="S22" s="641"/>
      <c r="T22" s="641"/>
      <c r="U22" s="641"/>
      <c r="V22" s="641"/>
      <c r="W22" s="641"/>
      <c r="X22" s="641"/>
    </row>
    <row r="23" spans="2:24" x14ac:dyDescent="0.2">
      <c r="B23" s="632" t="s">
        <v>181</v>
      </c>
      <c r="C23" s="655">
        <f t="shared" ref="C23:X23" si="3">SUM(C24:C24)</f>
        <v>0</v>
      </c>
      <c r="D23" s="633">
        <f t="shared" si="3"/>
        <v>0</v>
      </c>
      <c r="E23" s="633">
        <f t="shared" si="3"/>
        <v>0</v>
      </c>
      <c r="F23" s="633">
        <f t="shared" si="3"/>
        <v>0</v>
      </c>
      <c r="G23" s="633">
        <f t="shared" si="3"/>
        <v>0</v>
      </c>
      <c r="H23" s="633">
        <f t="shared" si="3"/>
        <v>0</v>
      </c>
      <c r="I23" s="633">
        <f t="shared" si="3"/>
        <v>0</v>
      </c>
      <c r="J23" s="633">
        <f t="shared" si="3"/>
        <v>0</v>
      </c>
      <c r="K23" s="633">
        <f t="shared" si="3"/>
        <v>0</v>
      </c>
      <c r="L23" s="633">
        <f t="shared" si="3"/>
        <v>0</v>
      </c>
      <c r="M23" s="633">
        <f t="shared" si="3"/>
        <v>0</v>
      </c>
      <c r="N23" s="633">
        <f t="shared" si="3"/>
        <v>0</v>
      </c>
      <c r="O23" s="633">
        <f t="shared" si="3"/>
        <v>0</v>
      </c>
      <c r="P23" s="633">
        <f t="shared" si="3"/>
        <v>0</v>
      </c>
      <c r="Q23" s="633">
        <f t="shared" si="3"/>
        <v>0</v>
      </c>
      <c r="R23" s="633">
        <f t="shared" si="3"/>
        <v>0</v>
      </c>
      <c r="S23" s="633">
        <f t="shared" si="3"/>
        <v>0</v>
      </c>
      <c r="T23" s="633">
        <f t="shared" si="3"/>
        <v>0</v>
      </c>
      <c r="U23" s="633">
        <f t="shared" si="3"/>
        <v>0</v>
      </c>
      <c r="V23" s="633">
        <f t="shared" si="3"/>
        <v>0</v>
      </c>
      <c r="W23" s="633">
        <f t="shared" si="3"/>
        <v>0</v>
      </c>
      <c r="X23" s="633">
        <f t="shared" si="3"/>
        <v>0</v>
      </c>
    </row>
    <row r="24" spans="2:24" x14ac:dyDescent="0.2">
      <c r="B24" s="635" t="s">
        <v>182</v>
      </c>
      <c r="C24" s="655">
        <f>D24/D$33</f>
        <v>0</v>
      </c>
      <c r="D24" s="633">
        <f>SUM(E24:X24)</f>
        <v>0</v>
      </c>
      <c r="E24" s="633">
        <f>B.FLUXO_CAIXA!E39</f>
        <v>0</v>
      </c>
      <c r="F24" s="633">
        <f>B.FLUXO_CAIXA!F39</f>
        <v>0</v>
      </c>
      <c r="G24" s="633">
        <f>B.FLUXO_CAIXA!G39</f>
        <v>0</v>
      </c>
      <c r="H24" s="633">
        <f>B.FLUXO_CAIXA!H39</f>
        <v>0</v>
      </c>
      <c r="I24" s="633">
        <f>B.FLUXO_CAIXA!I39</f>
        <v>0</v>
      </c>
      <c r="J24" s="633">
        <f>B.FLUXO_CAIXA!J39</f>
        <v>0</v>
      </c>
      <c r="K24" s="633">
        <f>B.FLUXO_CAIXA!K39</f>
        <v>0</v>
      </c>
      <c r="L24" s="633">
        <f>B.FLUXO_CAIXA!L39</f>
        <v>0</v>
      </c>
      <c r="M24" s="633">
        <f>B.FLUXO_CAIXA!M39</f>
        <v>0</v>
      </c>
      <c r="N24" s="633">
        <f>B.FLUXO_CAIXA!N39</f>
        <v>0</v>
      </c>
      <c r="O24" s="633">
        <f>B.FLUXO_CAIXA!O39</f>
        <v>0</v>
      </c>
      <c r="P24" s="633">
        <f>B.FLUXO_CAIXA!P39</f>
        <v>0</v>
      </c>
      <c r="Q24" s="633">
        <f>B.FLUXO_CAIXA!Q39</f>
        <v>0</v>
      </c>
      <c r="R24" s="633">
        <f>B.FLUXO_CAIXA!R39</f>
        <v>0</v>
      </c>
      <c r="S24" s="633">
        <f>B.FLUXO_CAIXA!S39</f>
        <v>0</v>
      </c>
      <c r="T24" s="633">
        <f>B.FLUXO_CAIXA!T39</f>
        <v>0</v>
      </c>
      <c r="U24" s="633">
        <f>B.FLUXO_CAIXA!U39</f>
        <v>0</v>
      </c>
      <c r="V24" s="633">
        <f>B.FLUXO_CAIXA!V39</f>
        <v>0</v>
      </c>
      <c r="W24" s="633">
        <f>B.FLUXO_CAIXA!W39</f>
        <v>0</v>
      </c>
      <c r="X24" s="633">
        <f>B.FLUXO_CAIXA!X39</f>
        <v>0</v>
      </c>
    </row>
    <row r="25" spans="2:24" ht="6" customHeight="1" x14ac:dyDescent="0.2">
      <c r="B25" s="632"/>
      <c r="C25" s="655"/>
      <c r="D25" s="634"/>
      <c r="E25" s="633"/>
      <c r="F25" s="633"/>
      <c r="G25" s="633"/>
      <c r="H25" s="633"/>
      <c r="I25" s="633"/>
      <c r="J25" s="633"/>
      <c r="K25" s="633"/>
      <c r="L25" s="633"/>
      <c r="M25" s="633"/>
      <c r="N25" s="633"/>
      <c r="O25" s="633"/>
      <c r="P25" s="633"/>
      <c r="Q25" s="633"/>
      <c r="R25" s="633"/>
      <c r="S25" s="633"/>
      <c r="T25" s="633"/>
      <c r="U25" s="633"/>
      <c r="V25" s="633"/>
      <c r="W25" s="633"/>
      <c r="X25" s="633"/>
    </row>
    <row r="26" spans="2:24" x14ac:dyDescent="0.2">
      <c r="B26" s="632" t="s">
        <v>183</v>
      </c>
      <c r="C26" s="655">
        <f>D26/D$33</f>
        <v>5.4281447117422834E-3</v>
      </c>
      <c r="D26" s="633">
        <f>SUM(E26:X26)</f>
        <v>8291.2500199999995</v>
      </c>
      <c r="E26" s="633">
        <f>IF(B.FLUXO_CAIXA!E46&gt;0,0,-B.FLUXO_CAIXA!E46)</f>
        <v>6702.5</v>
      </c>
      <c r="F26" s="633">
        <f>IF(B.FLUXO_CAIXA!F46&gt;0,0,-B.FLUXO_CAIXA!F46)</f>
        <v>1588.7500199999999</v>
      </c>
      <c r="G26" s="633">
        <f>IF(B.FLUXO_CAIXA!G46&gt;0,0,-B.FLUXO_CAIXA!G46)</f>
        <v>0</v>
      </c>
      <c r="H26" s="633">
        <f>IF(B.FLUXO_CAIXA!H46&gt;0,0,-B.FLUXO_CAIXA!H46)</f>
        <v>0</v>
      </c>
      <c r="I26" s="633">
        <f>IF(B.FLUXO_CAIXA!I46&gt;0,0,-B.FLUXO_CAIXA!I46)</f>
        <v>0</v>
      </c>
      <c r="J26" s="633">
        <f>IF(B.FLUXO_CAIXA!J46&gt;0,0,-B.FLUXO_CAIXA!J46)</f>
        <v>0</v>
      </c>
      <c r="K26" s="633">
        <f>IF(B.FLUXO_CAIXA!K46&gt;0,0,-B.FLUXO_CAIXA!K46)</f>
        <v>0</v>
      </c>
      <c r="L26" s="633">
        <f>IF(B.FLUXO_CAIXA!L46&gt;0,0,-B.FLUXO_CAIXA!L46)</f>
        <v>0</v>
      </c>
      <c r="M26" s="633">
        <f>IF(B.FLUXO_CAIXA!M46&gt;0,0,-B.FLUXO_CAIXA!M46)</f>
        <v>0</v>
      </c>
      <c r="N26" s="633">
        <f>IF(B.FLUXO_CAIXA!N46&gt;0,0,-B.FLUXO_CAIXA!N46)</f>
        <v>0</v>
      </c>
      <c r="O26" s="633">
        <f>IF(B.FLUXO_CAIXA!O46&gt;0,0,-B.FLUXO_CAIXA!O46)</f>
        <v>0</v>
      </c>
      <c r="P26" s="633">
        <f>IF(B.FLUXO_CAIXA!P46&gt;0,0,-B.FLUXO_CAIXA!P46)</f>
        <v>0</v>
      </c>
      <c r="Q26" s="633">
        <f>IF(B.FLUXO_CAIXA!Q46&gt;0,0,-B.FLUXO_CAIXA!Q46)</f>
        <v>0</v>
      </c>
      <c r="R26" s="633">
        <f>IF(B.FLUXO_CAIXA!R46&gt;0,0,-B.FLUXO_CAIXA!R46)</f>
        <v>0</v>
      </c>
      <c r="S26" s="633">
        <f>IF(B.FLUXO_CAIXA!S46&gt;0,0,-B.FLUXO_CAIXA!S46)</f>
        <v>0</v>
      </c>
      <c r="T26" s="633">
        <f>IF(B.FLUXO_CAIXA!T46&gt;0,0,-B.FLUXO_CAIXA!T46)</f>
        <v>0</v>
      </c>
      <c r="U26" s="633">
        <f>IF(B.FLUXO_CAIXA!U46&gt;0,0,-B.FLUXO_CAIXA!U46)</f>
        <v>0</v>
      </c>
      <c r="V26" s="633">
        <f>IF(B.FLUXO_CAIXA!V46&gt;0,0,-B.FLUXO_CAIXA!V46)</f>
        <v>0</v>
      </c>
      <c r="W26" s="633">
        <f>IF(B.FLUXO_CAIXA!W46&gt;0,0,-B.FLUXO_CAIXA!W46)</f>
        <v>0</v>
      </c>
      <c r="X26" s="633">
        <f>IF(B.FLUXO_CAIXA!X46&gt;0,0,-B.FLUXO_CAIXA!X46)</f>
        <v>0</v>
      </c>
    </row>
    <row r="27" spans="2:24" ht="6" customHeight="1" x14ac:dyDescent="0.2">
      <c r="B27" s="632"/>
      <c r="C27" s="655"/>
      <c r="D27" s="634"/>
      <c r="E27" s="633"/>
      <c r="F27" s="633"/>
      <c r="G27" s="633"/>
      <c r="H27" s="633"/>
      <c r="I27" s="633"/>
      <c r="J27" s="633"/>
      <c r="K27" s="633"/>
      <c r="L27" s="633"/>
      <c r="M27" s="633"/>
      <c r="N27" s="633"/>
      <c r="O27" s="633"/>
      <c r="P27" s="633"/>
      <c r="Q27" s="633"/>
      <c r="R27" s="633"/>
      <c r="S27" s="633"/>
      <c r="T27" s="633"/>
      <c r="U27" s="633"/>
      <c r="V27" s="633"/>
      <c r="W27" s="633"/>
      <c r="X27" s="633"/>
    </row>
    <row r="28" spans="2:24" ht="6" customHeight="1" x14ac:dyDescent="0.2">
      <c r="B28" s="632"/>
      <c r="C28" s="655"/>
      <c r="D28" s="633"/>
      <c r="E28" s="633"/>
      <c r="F28" s="633"/>
      <c r="G28" s="633"/>
      <c r="H28" s="633"/>
      <c r="I28" s="633"/>
      <c r="J28" s="633"/>
      <c r="K28" s="633"/>
      <c r="L28" s="633"/>
      <c r="M28" s="633"/>
      <c r="N28" s="633"/>
      <c r="O28" s="633"/>
      <c r="P28" s="633"/>
      <c r="Q28" s="633"/>
      <c r="R28" s="633"/>
      <c r="S28" s="633"/>
      <c r="T28" s="633"/>
      <c r="U28" s="633"/>
      <c r="V28" s="633"/>
      <c r="W28" s="633"/>
      <c r="X28" s="633"/>
    </row>
    <row r="29" spans="2:24" ht="12.75" customHeight="1" x14ac:dyDescent="0.2">
      <c r="B29" s="632" t="s">
        <v>237</v>
      </c>
      <c r="C29" s="655">
        <f>D29/D$33</f>
        <v>0.99457185528825776</v>
      </c>
      <c r="D29" s="633">
        <f>SUM(E29:X29)</f>
        <v>1519164.3467447995</v>
      </c>
      <c r="E29" s="633">
        <f>IF(B.FLUXO_CAIXA!E30&lt;0,0,B.FLUXO_CAIXA!E30)</f>
        <v>0</v>
      </c>
      <c r="F29" s="633">
        <f>IF(B.FLUXO_CAIXA!F30&lt;0,0,B.FLUXO_CAIXA!F30)</f>
        <v>0</v>
      </c>
      <c r="G29" s="633">
        <f>IF(B.FLUXO_CAIXA!G30&lt;0,0,B.FLUXO_CAIXA!G30)</f>
        <v>17927.574980399997</v>
      </c>
      <c r="H29" s="633">
        <f>IF(B.FLUXO_CAIXA!H30&lt;0,0,B.FLUXO_CAIXA!H30)</f>
        <v>87995.791342800003</v>
      </c>
      <c r="I29" s="633">
        <f>IF(B.FLUXO_CAIXA!I30&lt;0,0,B.FLUXO_CAIXA!I30)</f>
        <v>110291.38177859997</v>
      </c>
      <c r="J29" s="633">
        <f>IF(B.FLUXO_CAIXA!J30&lt;0,0,B.FLUXO_CAIXA!J30)</f>
        <v>108313.13370239999</v>
      </c>
      <c r="K29" s="633">
        <f>IF(B.FLUXO_CAIXA!K30&lt;0,0,B.FLUXO_CAIXA!K30)</f>
        <v>106334.88566579999</v>
      </c>
      <c r="L29" s="633">
        <f>IF(B.FLUXO_CAIXA!L30&lt;0,0,B.FLUXO_CAIXA!L30)</f>
        <v>104356.63760939997</v>
      </c>
      <c r="M29" s="633">
        <f>IF(B.FLUXO_CAIXA!M30&lt;0,0,B.FLUXO_CAIXA!M30)</f>
        <v>102378.38957279999</v>
      </c>
      <c r="N29" s="633">
        <f>IF(B.FLUXO_CAIXA!N30&lt;0,0,B.FLUXO_CAIXA!N30)</f>
        <v>100400.14153619998</v>
      </c>
      <c r="O29" s="633">
        <f>IF(B.FLUXO_CAIXA!O30&lt;0,0,B.FLUXO_CAIXA!O30)</f>
        <v>98421.893459999977</v>
      </c>
      <c r="P29" s="633">
        <f>IF(B.FLUXO_CAIXA!P30&lt;0,0,B.FLUXO_CAIXA!P30)</f>
        <v>96443.645423399998</v>
      </c>
      <c r="Q29" s="633">
        <f>IF(B.FLUXO_CAIXA!Q30&lt;0,0,B.FLUXO_CAIXA!Q30)</f>
        <v>94465.397366999983</v>
      </c>
      <c r="R29" s="633">
        <f>IF(B.FLUXO_CAIXA!R30&lt;0,0,B.FLUXO_CAIXA!R30)</f>
        <v>92487.149330399974</v>
      </c>
      <c r="S29" s="633">
        <f>IF(B.FLUXO_CAIXA!S30&lt;0,0,B.FLUXO_CAIXA!S30)</f>
        <v>90508.901254199969</v>
      </c>
      <c r="T29" s="633">
        <f>IF(B.FLUXO_CAIXA!T30&lt;0,0,B.FLUXO_CAIXA!T30)</f>
        <v>88530.653217600004</v>
      </c>
      <c r="U29" s="633">
        <f>IF(B.FLUXO_CAIXA!U30&lt;0,0,B.FLUXO_CAIXA!U30)</f>
        <v>86552.405180999995</v>
      </c>
      <c r="V29" s="633">
        <f>IF(B.FLUXO_CAIXA!V30&lt;0,0,B.FLUXO_CAIXA!V30)</f>
        <v>84574.157104800004</v>
      </c>
      <c r="W29" s="633">
        <f>IF(B.FLUXO_CAIXA!W30&lt;0,0,B.FLUXO_CAIXA!W30)</f>
        <v>33018.808244400003</v>
      </c>
      <c r="X29" s="633">
        <f>IF(B.FLUXO_CAIXA!X30&lt;0,0,B.FLUXO_CAIXA!X30)</f>
        <v>16163.399973599997</v>
      </c>
    </row>
    <row r="30" spans="2:24" ht="6" customHeight="1" x14ac:dyDescent="0.2">
      <c r="B30" s="632"/>
      <c r="C30" s="655"/>
      <c r="D30" s="633"/>
      <c r="E30" s="633"/>
      <c r="F30" s="633"/>
      <c r="G30" s="633"/>
      <c r="H30" s="633"/>
      <c r="I30" s="633"/>
      <c r="J30" s="633"/>
      <c r="K30" s="633"/>
      <c r="L30" s="633"/>
      <c r="M30" s="633"/>
      <c r="N30" s="633"/>
      <c r="O30" s="633"/>
      <c r="P30" s="633"/>
      <c r="Q30" s="633"/>
      <c r="R30" s="633"/>
      <c r="S30" s="633"/>
      <c r="T30" s="633"/>
      <c r="U30" s="633"/>
      <c r="V30" s="633"/>
      <c r="W30" s="633"/>
      <c r="X30" s="633"/>
    </row>
    <row r="31" spans="2:24" x14ac:dyDescent="0.2">
      <c r="B31" s="632" t="s">
        <v>238</v>
      </c>
      <c r="C31" s="655">
        <f>D31/D$33</f>
        <v>0</v>
      </c>
      <c r="D31" s="633">
        <f>SUM(E31:X31)</f>
        <v>0</v>
      </c>
      <c r="E31" s="633">
        <f>B.FLUXO_CAIXA!E57</f>
        <v>0</v>
      </c>
      <c r="F31" s="633">
        <f>B.FLUXO_CAIXA!F57</f>
        <v>0</v>
      </c>
      <c r="G31" s="633">
        <f>B.FLUXO_CAIXA!G57</f>
        <v>0</v>
      </c>
      <c r="H31" s="633">
        <f>B.FLUXO_CAIXA!H57</f>
        <v>0</v>
      </c>
      <c r="I31" s="633">
        <f>B.FLUXO_CAIXA!I57</f>
        <v>0</v>
      </c>
      <c r="J31" s="633">
        <f>B.FLUXO_CAIXA!J57</f>
        <v>0</v>
      </c>
      <c r="K31" s="633">
        <f>B.FLUXO_CAIXA!K57</f>
        <v>0</v>
      </c>
      <c r="L31" s="633">
        <f>B.FLUXO_CAIXA!L57</f>
        <v>0</v>
      </c>
      <c r="M31" s="633">
        <f>B.FLUXO_CAIXA!M57</f>
        <v>0</v>
      </c>
      <c r="N31" s="633">
        <f>B.FLUXO_CAIXA!N57</f>
        <v>0</v>
      </c>
      <c r="O31" s="633">
        <f>B.FLUXO_CAIXA!O57</f>
        <v>0</v>
      </c>
      <c r="P31" s="633">
        <f>B.FLUXO_CAIXA!P57</f>
        <v>0</v>
      </c>
      <c r="Q31" s="633">
        <f>B.FLUXO_CAIXA!Q57</f>
        <v>0</v>
      </c>
      <c r="R31" s="633">
        <f>B.FLUXO_CAIXA!R57</f>
        <v>0</v>
      </c>
      <c r="S31" s="633">
        <f>B.FLUXO_CAIXA!S57</f>
        <v>0</v>
      </c>
      <c r="T31" s="633">
        <f>B.FLUXO_CAIXA!T57</f>
        <v>0</v>
      </c>
      <c r="U31" s="633">
        <f>B.FLUXO_CAIXA!U57</f>
        <v>0</v>
      </c>
      <c r="V31" s="633">
        <f>B.FLUXO_CAIXA!V57</f>
        <v>0</v>
      </c>
      <c r="W31" s="633">
        <f>B.FLUXO_CAIXA!W57</f>
        <v>0</v>
      </c>
      <c r="X31" s="633">
        <f>B.FLUXO_CAIXA!X57</f>
        <v>0</v>
      </c>
    </row>
    <row r="32" spans="2:24" x14ac:dyDescent="0.2">
      <c r="B32" s="650"/>
      <c r="C32" s="659"/>
      <c r="D32" s="651"/>
      <c r="E32" s="651"/>
      <c r="F32" s="651"/>
      <c r="G32" s="651"/>
      <c r="H32" s="651"/>
      <c r="I32" s="651"/>
      <c r="J32" s="651"/>
      <c r="K32" s="651"/>
      <c r="L32" s="651"/>
      <c r="M32" s="651"/>
      <c r="N32" s="651"/>
      <c r="O32" s="651"/>
      <c r="P32" s="651"/>
      <c r="Q32" s="651"/>
      <c r="R32" s="651"/>
      <c r="S32" s="651"/>
      <c r="T32" s="651"/>
      <c r="U32" s="651"/>
      <c r="V32" s="651"/>
      <c r="W32" s="651"/>
      <c r="X32" s="651"/>
    </row>
    <row r="33" spans="2:24" s="1" customFormat="1" ht="18" customHeight="1" x14ac:dyDescent="0.2">
      <c r="B33" s="646" t="s">
        <v>179</v>
      </c>
      <c r="C33" s="660">
        <f t="shared" ref="C33:X33" si="4">C23+C26+C29+C31</f>
        <v>1</v>
      </c>
      <c r="D33" s="647">
        <f t="shared" si="4"/>
        <v>1527455.5967647994</v>
      </c>
      <c r="E33" s="647">
        <f t="shared" si="4"/>
        <v>6702.5</v>
      </c>
      <c r="F33" s="647">
        <f t="shared" si="4"/>
        <v>1588.7500199999999</v>
      </c>
      <c r="G33" s="647">
        <f t="shared" si="4"/>
        <v>17927.574980399997</v>
      </c>
      <c r="H33" s="647">
        <f t="shared" si="4"/>
        <v>87995.791342800003</v>
      </c>
      <c r="I33" s="647">
        <f t="shared" si="4"/>
        <v>110291.38177859997</v>
      </c>
      <c r="J33" s="647">
        <f t="shared" si="4"/>
        <v>108313.13370239999</v>
      </c>
      <c r="K33" s="647">
        <f t="shared" si="4"/>
        <v>106334.88566579999</v>
      </c>
      <c r="L33" s="647">
        <f t="shared" si="4"/>
        <v>104356.63760939997</v>
      </c>
      <c r="M33" s="647">
        <f t="shared" si="4"/>
        <v>102378.38957279999</v>
      </c>
      <c r="N33" s="647">
        <f t="shared" si="4"/>
        <v>100400.14153619998</v>
      </c>
      <c r="O33" s="647">
        <f t="shared" si="4"/>
        <v>98421.893459999977</v>
      </c>
      <c r="P33" s="647">
        <f t="shared" si="4"/>
        <v>96443.645423399998</v>
      </c>
      <c r="Q33" s="647">
        <f t="shared" si="4"/>
        <v>94465.397366999983</v>
      </c>
      <c r="R33" s="647">
        <f t="shared" si="4"/>
        <v>92487.149330399974</v>
      </c>
      <c r="S33" s="647">
        <f t="shared" si="4"/>
        <v>90508.901254199969</v>
      </c>
      <c r="T33" s="647">
        <f t="shared" si="4"/>
        <v>88530.653217600004</v>
      </c>
      <c r="U33" s="647">
        <f t="shared" si="4"/>
        <v>86552.405180999995</v>
      </c>
      <c r="V33" s="647">
        <f t="shared" si="4"/>
        <v>84574.157104800004</v>
      </c>
      <c r="W33" s="647">
        <f t="shared" si="4"/>
        <v>33018.808244400003</v>
      </c>
      <c r="X33" s="647">
        <f t="shared" si="4"/>
        <v>16163.399973599997</v>
      </c>
    </row>
    <row r="34" spans="2:24" x14ac:dyDescent="0.2">
      <c r="B34" s="19"/>
      <c r="C34" s="630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</row>
    <row r="35" spans="2:24" x14ac:dyDescent="0.2">
      <c r="D35" s="444" t="str">
        <f t="shared" ref="D35:X35" si="5">IF(ROUND(D21-D33,2)=0,"ok","Erro")</f>
        <v>ok</v>
      </c>
      <c r="E35" s="444" t="str">
        <f t="shared" si="5"/>
        <v>ok</v>
      </c>
      <c r="F35" s="444" t="str">
        <f t="shared" si="5"/>
        <v>ok</v>
      </c>
      <c r="G35" s="444" t="str">
        <f t="shared" si="5"/>
        <v>ok</v>
      </c>
      <c r="H35" s="444" t="str">
        <f t="shared" si="5"/>
        <v>ok</v>
      </c>
      <c r="I35" s="444" t="str">
        <f t="shared" si="5"/>
        <v>ok</v>
      </c>
      <c r="J35" s="444" t="str">
        <f t="shared" si="5"/>
        <v>ok</v>
      </c>
      <c r="K35" s="444" t="str">
        <f t="shared" si="5"/>
        <v>ok</v>
      </c>
      <c r="L35" s="444" t="str">
        <f t="shared" si="5"/>
        <v>ok</v>
      </c>
      <c r="M35" s="444" t="str">
        <f t="shared" si="5"/>
        <v>ok</v>
      </c>
      <c r="N35" s="444" t="str">
        <f t="shared" si="5"/>
        <v>ok</v>
      </c>
      <c r="O35" s="444" t="str">
        <f t="shared" si="5"/>
        <v>ok</v>
      </c>
      <c r="P35" s="444" t="str">
        <f t="shared" si="5"/>
        <v>ok</v>
      </c>
      <c r="Q35" s="444" t="str">
        <f t="shared" si="5"/>
        <v>ok</v>
      </c>
      <c r="R35" s="444" t="str">
        <f t="shared" si="5"/>
        <v>ok</v>
      </c>
      <c r="S35" s="444" t="str">
        <f t="shared" si="5"/>
        <v>ok</v>
      </c>
      <c r="T35" s="444" t="str">
        <f t="shared" si="5"/>
        <v>ok</v>
      </c>
      <c r="U35" s="444" t="str">
        <f t="shared" si="5"/>
        <v>ok</v>
      </c>
      <c r="V35" s="444" t="str">
        <f t="shared" si="5"/>
        <v>ok</v>
      </c>
      <c r="W35" s="444" t="str">
        <f t="shared" si="5"/>
        <v>ok</v>
      </c>
      <c r="X35" s="444" t="str">
        <f t="shared" si="5"/>
        <v>ok</v>
      </c>
    </row>
    <row r="36" spans="2:24" x14ac:dyDescent="0.2">
      <c r="E36" s="307"/>
      <c r="F36" s="307"/>
    </row>
    <row r="37" spans="2:24" x14ac:dyDescent="0.2">
      <c r="D37" s="307"/>
      <c r="E37" s="307"/>
      <c r="F37" s="307"/>
      <c r="G37" s="307"/>
      <c r="H37" s="307"/>
      <c r="I37" s="307"/>
      <c r="J37" s="307"/>
      <c r="K37" s="307"/>
      <c r="L37" s="307"/>
      <c r="M37" s="307"/>
      <c r="N37" s="307"/>
      <c r="O37" s="307"/>
      <c r="P37" s="307"/>
      <c r="Q37" s="307"/>
      <c r="R37" s="307"/>
      <c r="S37" s="307"/>
      <c r="T37" s="307"/>
      <c r="U37" s="307"/>
      <c r="V37" s="307"/>
      <c r="W37" s="307"/>
    </row>
    <row r="39" spans="2:24" x14ac:dyDescent="0.2">
      <c r="E39" s="307"/>
      <c r="F39" s="307"/>
    </row>
    <row r="40" spans="2:24" x14ac:dyDescent="0.2">
      <c r="E40" s="307"/>
    </row>
    <row r="41" spans="2:24" x14ac:dyDescent="0.2">
      <c r="E41" s="307"/>
    </row>
    <row r="43" spans="2:24" x14ac:dyDescent="0.2">
      <c r="E43" s="307"/>
    </row>
    <row r="44" spans="2:24" x14ac:dyDescent="0.2">
      <c r="E44" s="307"/>
    </row>
  </sheetData>
  <sheetProtection algorithmName="SHA-512" hashValue="xA2mnkHIOqVeBE1hh85x3ELStyD4Imj8p57GF8QsI0jvFIwf5oEIEHSLYTUgHWk5rY+QMtPI84m+03NddA74LQ==" saltValue="Y6rSpaN3elOSWEFFOqPUcw==" spinCount="100000" sheet="1" objects="1" scenarios="1" formatCells="0" formatColumns="0" formatRows="0"/>
  <phoneticPr fontId="0" type="noConversion"/>
  <pageMargins left="0.59055118110236227" right="0.39370078740157483" top="1.1811023622047245" bottom="0.39370078740157483" header="0.59055118110236227" footer="0.39370078740157483"/>
  <pageSetup paperSize="5048" scale="73" orientation="landscape" r:id="rId1"/>
  <headerFooter alignWithMargins="0">
    <oddHeader>&amp;L&amp;G</oddHeader>
  </headerFooter>
  <colBreaks count="1" manualBreakCount="1">
    <brk id="14" max="1048575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61"/>
  <sheetViews>
    <sheetView showGridLines="0" tabSelected="1" zoomScale="90" zoomScaleNormal="90" workbookViewId="0">
      <selection activeCell="F10" sqref="F10"/>
    </sheetView>
  </sheetViews>
  <sheetFormatPr defaultColWidth="9.140625" defaultRowHeight="12.75" x14ac:dyDescent="0.2"/>
  <cols>
    <col min="1" max="1" width="2.85546875" style="154" customWidth="1"/>
    <col min="2" max="2" width="8.5703125" style="154" customWidth="1"/>
    <col min="3" max="3" width="9.5703125" style="154" customWidth="1"/>
    <col min="4" max="4" width="11.42578125" style="154" customWidth="1"/>
    <col min="5" max="7" width="17.28515625" style="154" customWidth="1"/>
    <col min="8" max="8" width="2.7109375" style="154" customWidth="1"/>
    <col min="9" max="14" width="17.28515625" style="154" customWidth="1"/>
    <col min="15" max="15" width="1.85546875" style="154" customWidth="1"/>
    <col min="16" max="16" width="20.140625" style="154" customWidth="1"/>
    <col min="17" max="39" width="16.7109375" style="154" customWidth="1"/>
    <col min="40" max="40" width="12.7109375" style="154" bestFit="1" customWidth="1"/>
    <col min="41" max="41" width="12.28515625" style="154" bestFit="1" customWidth="1"/>
    <col min="42" max="16384" width="9.140625" style="154"/>
  </cols>
  <sheetData>
    <row r="1" spans="1:51" ht="5.25" customHeight="1" x14ac:dyDescent="0.2">
      <c r="J1" s="344"/>
    </row>
    <row r="2" spans="1:51" ht="3" customHeight="1" x14ac:dyDescent="0.2">
      <c r="J2" s="343"/>
      <c r="K2" s="343"/>
      <c r="L2" s="344"/>
    </row>
    <row r="3" spans="1:51" ht="3" customHeight="1" x14ac:dyDescent="0.2">
      <c r="A3" s="153"/>
      <c r="L3" s="155"/>
      <c r="N3" s="156"/>
      <c r="O3" s="153"/>
      <c r="P3" s="153"/>
    </row>
    <row r="4" spans="1:51" x14ac:dyDescent="0.2">
      <c r="A4" s="153" t="s">
        <v>204</v>
      </c>
      <c r="B4" s="243"/>
      <c r="C4" s="244"/>
      <c r="D4" s="244"/>
      <c r="E4" s="244"/>
      <c r="F4" s="244"/>
      <c r="G4" s="244"/>
      <c r="H4" s="244"/>
      <c r="I4" s="153"/>
      <c r="J4" s="342"/>
      <c r="K4" s="364"/>
      <c r="L4" s="364"/>
      <c r="M4" s="359"/>
    </row>
    <row r="5" spans="1:51" x14ac:dyDescent="0.2">
      <c r="A5" s="153" t="s">
        <v>205</v>
      </c>
      <c r="B5" s="243"/>
      <c r="C5" s="245"/>
      <c r="D5" s="245"/>
      <c r="E5" s="245"/>
      <c r="F5" s="245"/>
      <c r="G5" s="360"/>
      <c r="H5" s="245"/>
      <c r="I5" s="159"/>
      <c r="J5" s="153"/>
      <c r="K5" s="153"/>
      <c r="L5" s="153"/>
    </row>
    <row r="6" spans="1:51" ht="36.75" customHeight="1" x14ac:dyDescent="0.2">
      <c r="B6" s="179"/>
      <c r="C6" s="179"/>
      <c r="D6" s="179"/>
      <c r="F6" s="665" t="s">
        <v>278</v>
      </c>
      <c r="G6" s="665" t="s">
        <v>277</v>
      </c>
      <c r="I6" s="247"/>
      <c r="K6" s="246"/>
      <c r="M6" s="665" t="s">
        <v>281</v>
      </c>
      <c r="N6" s="665" t="s">
        <v>282</v>
      </c>
      <c r="AO6" s="172"/>
      <c r="AP6" s="172"/>
      <c r="AQ6" s="172"/>
      <c r="AR6" s="172"/>
      <c r="AS6" s="172"/>
      <c r="AT6" s="172"/>
      <c r="AU6" s="172"/>
      <c r="AV6" s="172"/>
      <c r="AW6" s="172"/>
    </row>
    <row r="7" spans="1:51" ht="12.75" customHeight="1" x14ac:dyDescent="0.2">
      <c r="B7" s="248" t="s">
        <v>130</v>
      </c>
      <c r="C7" s="179"/>
      <c r="D7" s="249"/>
      <c r="F7" s="337">
        <f>F8+F9</f>
        <v>149574744.62800005</v>
      </c>
      <c r="G7" s="337">
        <f>G8+G9</f>
        <v>149574744.62800005</v>
      </c>
      <c r="J7" s="174" t="s">
        <v>199</v>
      </c>
      <c r="K7" s="179"/>
      <c r="N7" s="179"/>
      <c r="P7" s="174"/>
      <c r="Q7" s="179"/>
      <c r="R7" s="179"/>
      <c r="S7" s="250"/>
      <c r="T7" s="250"/>
      <c r="U7" s="174"/>
      <c r="AO7" s="172"/>
      <c r="AP7" s="172"/>
      <c r="AQ7" s="172"/>
      <c r="AR7" s="172"/>
      <c r="AS7" s="172"/>
      <c r="AT7" s="172"/>
      <c r="AU7" s="172"/>
      <c r="AV7" s="172"/>
      <c r="AW7" s="172"/>
    </row>
    <row r="8" spans="1:51" ht="12.75" customHeight="1" x14ac:dyDescent="0.2">
      <c r="C8" s="251" t="s">
        <v>196</v>
      </c>
      <c r="E8" s="252"/>
      <c r="F8" s="338">
        <f>F15*12</f>
        <v>123884744.66800004</v>
      </c>
      <c r="G8" s="339">
        <f>F8*(1-$F$10)</f>
        <v>123884744.66800004</v>
      </c>
      <c r="I8" s="359"/>
      <c r="J8" s="251" t="s">
        <v>192</v>
      </c>
      <c r="K8" s="252">
        <v>0</v>
      </c>
      <c r="M8" s="342">
        <f t="shared" ref="M8:N10" si="0">F$9*$K8</f>
        <v>0</v>
      </c>
      <c r="N8" s="342">
        <f t="shared" si="0"/>
        <v>0</v>
      </c>
      <c r="P8" s="251"/>
      <c r="Q8" s="179"/>
      <c r="R8" s="252"/>
      <c r="S8" s="254"/>
      <c r="T8" s="254"/>
      <c r="U8" s="254"/>
      <c r="AO8" s="172"/>
      <c r="AP8" s="172"/>
      <c r="AQ8" s="172"/>
      <c r="AR8" s="172"/>
      <c r="AS8" s="172"/>
      <c r="AT8" s="172"/>
      <c r="AU8" s="172"/>
      <c r="AV8" s="172"/>
      <c r="AW8" s="172"/>
    </row>
    <row r="9" spans="1:51" ht="12.75" customHeight="1" x14ac:dyDescent="0.2">
      <c r="C9" s="251" t="s">
        <v>197</v>
      </c>
      <c r="E9" s="252"/>
      <c r="F9" s="338">
        <v>25689999.960000001</v>
      </c>
      <c r="G9" s="339">
        <f>F9*(1-$F$10)</f>
        <v>25689999.960000001</v>
      </c>
      <c r="I9" s="671"/>
      <c r="J9" s="251" t="s">
        <v>193</v>
      </c>
      <c r="K9" s="252">
        <v>0.25</v>
      </c>
      <c r="M9" s="342">
        <f t="shared" si="0"/>
        <v>6422499.9900000002</v>
      </c>
      <c r="N9" s="342">
        <f t="shared" si="0"/>
        <v>6422499.9900000002</v>
      </c>
      <c r="P9" s="671"/>
      <c r="Q9" s="179"/>
      <c r="R9" s="252"/>
      <c r="S9" s="254"/>
      <c r="T9" s="254"/>
      <c r="U9" s="254"/>
      <c r="AO9" s="227"/>
      <c r="AP9" s="227"/>
      <c r="AQ9" s="227"/>
      <c r="AR9" s="227"/>
      <c r="AS9" s="227"/>
      <c r="AT9" s="227"/>
      <c r="AU9" s="227"/>
      <c r="AV9" s="227"/>
      <c r="AW9" s="227"/>
      <c r="AX9" s="179"/>
      <c r="AY9" s="179"/>
    </row>
    <row r="10" spans="1:51" ht="12.75" customHeight="1" x14ac:dyDescent="0.2">
      <c r="B10" s="255" t="s">
        <v>201</v>
      </c>
      <c r="F10" s="423">
        <v>0</v>
      </c>
      <c r="G10" s="359"/>
      <c r="J10" s="251" t="s">
        <v>194</v>
      </c>
      <c r="K10" s="252">
        <v>1</v>
      </c>
      <c r="M10" s="342">
        <f t="shared" si="0"/>
        <v>25689999.960000001</v>
      </c>
      <c r="N10" s="342">
        <f t="shared" si="0"/>
        <v>25689999.960000001</v>
      </c>
      <c r="P10" s="671"/>
      <c r="Q10" s="179"/>
      <c r="R10" s="252"/>
      <c r="S10" s="254"/>
      <c r="T10" s="254"/>
      <c r="U10" s="254"/>
      <c r="AY10" s="179"/>
    </row>
    <row r="11" spans="1:51" ht="6.75" customHeight="1" x14ac:dyDescent="0.2">
      <c r="G11" s="339"/>
      <c r="AY11" s="179"/>
    </row>
    <row r="12" spans="1:51" x14ac:dyDescent="0.2">
      <c r="B12" s="174" t="s">
        <v>198</v>
      </c>
      <c r="C12" s="179"/>
      <c r="D12" s="179"/>
      <c r="E12" s="250"/>
      <c r="G12" s="174"/>
      <c r="H12" s="174"/>
      <c r="J12" s="174" t="s">
        <v>200</v>
      </c>
      <c r="K12" s="179"/>
      <c r="M12" s="179"/>
      <c r="N12" s="179"/>
      <c r="AY12" s="179"/>
    </row>
    <row r="13" spans="1:51" x14ac:dyDescent="0.2">
      <c r="B13" s="256" t="s">
        <v>131</v>
      </c>
      <c r="D13" s="252"/>
      <c r="F13" s="257" t="s">
        <v>214</v>
      </c>
      <c r="G13" s="258">
        <f>COUNTIF(E22:E261,"&gt;0")</f>
        <v>180</v>
      </c>
      <c r="H13" s="254"/>
      <c r="J13" s="251" t="str">
        <f t="shared" ref="J13:K15" si="1">J8</f>
        <v>Trecho I</v>
      </c>
      <c r="K13" s="252">
        <f t="shared" si="1"/>
        <v>0</v>
      </c>
      <c r="M13" s="342">
        <f t="shared" ref="M13:N15" si="2">M8/12</f>
        <v>0</v>
      </c>
      <c r="N13" s="342">
        <f t="shared" si="2"/>
        <v>0</v>
      </c>
      <c r="AY13" s="179"/>
    </row>
    <row r="14" spans="1:51" x14ac:dyDescent="0.2">
      <c r="B14" s="256" t="s">
        <v>132</v>
      </c>
      <c r="D14" s="259"/>
      <c r="E14" s="260"/>
      <c r="F14" s="340">
        <f>F15*6</f>
        <v>61942372.334000021</v>
      </c>
      <c r="G14" s="258">
        <f>G13/6</f>
        <v>30</v>
      </c>
      <c r="H14" s="254"/>
      <c r="J14" s="251" t="str">
        <f t="shared" si="1"/>
        <v>Trecho II</v>
      </c>
      <c r="K14" s="252">
        <f t="shared" si="1"/>
        <v>0.25</v>
      </c>
      <c r="M14" s="342">
        <f t="shared" si="2"/>
        <v>535208.33250000002</v>
      </c>
      <c r="N14" s="342">
        <f t="shared" si="2"/>
        <v>535208.33250000002</v>
      </c>
      <c r="AY14" s="179"/>
    </row>
    <row r="15" spans="1:51" x14ac:dyDescent="0.2">
      <c r="B15" s="256" t="s">
        <v>133</v>
      </c>
      <c r="D15" s="252"/>
      <c r="F15" s="341">
        <f>E21/(G13)</f>
        <v>10323728.722333336</v>
      </c>
      <c r="G15" s="254"/>
      <c r="H15" s="254"/>
      <c r="J15" s="251" t="str">
        <f t="shared" si="1"/>
        <v>Trecho III</v>
      </c>
      <c r="K15" s="252">
        <f t="shared" si="1"/>
        <v>1</v>
      </c>
      <c r="M15" s="342">
        <f t="shared" si="2"/>
        <v>2140833.33</v>
      </c>
      <c r="N15" s="342">
        <f t="shared" si="2"/>
        <v>2140833.33</v>
      </c>
      <c r="AY15" s="179"/>
    </row>
    <row r="16" spans="1:51" ht="6.75" customHeight="1" x14ac:dyDescent="0.2">
      <c r="AY16" s="179"/>
    </row>
    <row r="17" spans="1:51" ht="18.75" customHeight="1" x14ac:dyDescent="0.2">
      <c r="A17" s="179"/>
      <c r="B17" s="529"/>
      <c r="C17" s="530"/>
      <c r="D17" s="531"/>
      <c r="E17" s="532" t="s">
        <v>279</v>
      </c>
      <c r="F17" s="533"/>
      <c r="G17" s="534"/>
      <c r="H17" s="489" t="s">
        <v>49</v>
      </c>
      <c r="I17" s="557" t="s">
        <v>280</v>
      </c>
      <c r="J17" s="558"/>
      <c r="K17" s="557"/>
      <c r="L17" s="559"/>
      <c r="M17" s="668"/>
      <c r="N17" s="559"/>
      <c r="V17" s="227"/>
      <c r="W17" s="227"/>
      <c r="X17" s="227"/>
      <c r="Y17" s="227"/>
      <c r="AF17" s="227"/>
      <c r="AG17" s="227"/>
      <c r="AH17" s="227"/>
      <c r="AI17" s="227"/>
      <c r="AJ17" s="227"/>
      <c r="AK17" s="227"/>
      <c r="AL17" s="227"/>
      <c r="AM17" s="227"/>
      <c r="AN17" s="227"/>
      <c r="AO17" s="227"/>
      <c r="AP17" s="227"/>
      <c r="AQ17" s="227"/>
      <c r="AR17" s="227"/>
      <c r="AS17" s="227"/>
      <c r="AT17" s="227"/>
      <c r="AU17" s="227"/>
      <c r="AV17" s="227"/>
      <c r="AW17" s="227"/>
      <c r="AX17" s="179"/>
      <c r="AY17" s="179"/>
    </row>
    <row r="18" spans="1:51" ht="22.5" customHeight="1" x14ac:dyDescent="0.2">
      <c r="A18" s="179"/>
      <c r="B18" s="666" t="s">
        <v>134</v>
      </c>
      <c r="C18" s="665" t="s">
        <v>135</v>
      </c>
      <c r="D18" s="667" t="s">
        <v>246</v>
      </c>
      <c r="E18" s="669" t="s">
        <v>208</v>
      </c>
      <c r="F18" s="542" t="s">
        <v>176</v>
      </c>
      <c r="G18" s="670" t="s">
        <v>2</v>
      </c>
      <c r="H18" s="489"/>
      <c r="I18" s="557" t="s">
        <v>206</v>
      </c>
      <c r="J18" s="558"/>
      <c r="K18" s="557" t="s">
        <v>207</v>
      </c>
      <c r="L18" s="559"/>
      <c r="M18" s="668" t="s">
        <v>2</v>
      </c>
      <c r="N18" s="559"/>
      <c r="V18" s="227"/>
      <c r="W18" s="227"/>
      <c r="X18" s="227"/>
      <c r="Y18" s="227"/>
      <c r="AF18" s="227"/>
      <c r="AG18" s="227"/>
      <c r="AH18" s="227"/>
      <c r="AI18" s="227"/>
      <c r="AJ18" s="227"/>
      <c r="AK18" s="227"/>
      <c r="AL18" s="227"/>
      <c r="AM18" s="227"/>
      <c r="AN18" s="227"/>
      <c r="AO18" s="227"/>
      <c r="AP18" s="227"/>
      <c r="AQ18" s="227"/>
      <c r="AR18" s="227"/>
      <c r="AS18" s="227"/>
      <c r="AT18" s="227"/>
      <c r="AU18" s="227"/>
      <c r="AV18" s="227"/>
      <c r="AW18" s="227"/>
      <c r="AX18" s="179"/>
      <c r="AY18" s="179"/>
    </row>
    <row r="19" spans="1:51" x14ac:dyDescent="0.2">
      <c r="A19" s="179"/>
      <c r="B19" s="538"/>
      <c r="C19" s="539"/>
      <c r="D19" s="180"/>
      <c r="E19" s="250"/>
      <c r="F19" s="250"/>
      <c r="G19" s="540"/>
      <c r="H19" s="250"/>
      <c r="I19" s="551" t="s">
        <v>214</v>
      </c>
      <c r="J19" s="550" t="s">
        <v>216</v>
      </c>
      <c r="K19" s="551" t="s">
        <v>214</v>
      </c>
      <c r="L19" s="552" t="s">
        <v>216</v>
      </c>
      <c r="M19" s="550" t="s">
        <v>214</v>
      </c>
      <c r="N19" s="552" t="s">
        <v>216</v>
      </c>
      <c r="V19" s="227"/>
      <c r="W19" s="227"/>
      <c r="X19" s="227"/>
      <c r="Y19" s="227"/>
      <c r="AF19" s="227"/>
      <c r="AG19" s="227"/>
      <c r="AH19" s="227"/>
      <c r="AI19" s="227"/>
      <c r="AJ19" s="227"/>
      <c r="AK19" s="227"/>
      <c r="AL19" s="227"/>
      <c r="AM19" s="227"/>
      <c r="AN19" s="227"/>
      <c r="AO19" s="227"/>
      <c r="AP19" s="227"/>
      <c r="AQ19" s="227"/>
      <c r="AR19" s="227"/>
      <c r="AS19" s="227"/>
      <c r="AT19" s="227"/>
      <c r="AU19" s="227"/>
      <c r="AV19" s="227"/>
      <c r="AW19" s="227"/>
      <c r="AX19" s="179"/>
      <c r="AY19" s="179"/>
    </row>
    <row r="20" spans="1:51" ht="5.25" customHeight="1" x14ac:dyDescent="0.2">
      <c r="A20" s="179"/>
      <c r="B20" s="541"/>
      <c r="C20" s="542"/>
      <c r="D20" s="261"/>
      <c r="E20" s="543"/>
      <c r="F20" s="543"/>
      <c r="G20" s="544"/>
      <c r="H20" s="176"/>
      <c r="I20" s="553"/>
      <c r="J20" s="554"/>
      <c r="K20" s="543"/>
      <c r="L20" s="554"/>
      <c r="M20" s="543"/>
      <c r="N20" s="555"/>
      <c r="V20" s="227"/>
      <c r="W20" s="227"/>
      <c r="X20" s="227"/>
      <c r="Y20" s="227"/>
      <c r="AF20" s="227"/>
      <c r="AG20" s="227"/>
      <c r="AH20" s="227"/>
      <c r="AI20" s="227"/>
      <c r="AJ20" s="227"/>
      <c r="AK20" s="227"/>
      <c r="AL20" s="227"/>
      <c r="AM20" s="227"/>
      <c r="AN20" s="227"/>
      <c r="AO20" s="227"/>
      <c r="AP20" s="227"/>
      <c r="AQ20" s="227"/>
      <c r="AR20" s="227"/>
      <c r="AS20" s="227"/>
      <c r="AT20" s="227"/>
      <c r="AU20" s="227"/>
      <c r="AV20" s="227"/>
      <c r="AW20" s="227"/>
      <c r="AX20" s="179"/>
      <c r="AY20" s="179"/>
    </row>
    <row r="21" spans="1:51" x14ac:dyDescent="0.2">
      <c r="A21" s="179"/>
      <c r="B21" s="545"/>
      <c r="C21" s="546" t="s">
        <v>129</v>
      </c>
      <c r="D21" s="547"/>
      <c r="E21" s="548">
        <f>SUM(E22:E261)</f>
        <v>1858271170.0200005</v>
      </c>
      <c r="F21" s="548">
        <f>SUM(F22:F261)</f>
        <v>465631249.25999916</v>
      </c>
      <c r="G21" s="549">
        <f>SUM(G22:G261)</f>
        <v>2323902419.2799983</v>
      </c>
      <c r="H21" s="332"/>
      <c r="I21" s="556">
        <f>SUM(I22:I261)</f>
        <v>1858271170.0200005</v>
      </c>
      <c r="J21" s="548">
        <f>J261</f>
        <v>1858271170.0200005</v>
      </c>
      <c r="K21" s="548">
        <f>SUM(K22:K261)</f>
        <v>465631249.25999916</v>
      </c>
      <c r="L21" s="548">
        <f>L261</f>
        <v>465631249.25999916</v>
      </c>
      <c r="M21" s="548">
        <f>SUM(M22:M261)</f>
        <v>2323902419.2799983</v>
      </c>
      <c r="N21" s="549">
        <f>N261</f>
        <v>2323902419.2799983</v>
      </c>
      <c r="V21" s="227"/>
      <c r="W21" s="227"/>
      <c r="X21" s="227"/>
      <c r="Y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T21" s="227"/>
      <c r="AU21" s="227"/>
      <c r="AV21" s="227"/>
      <c r="AW21" s="227"/>
      <c r="AX21" s="179"/>
      <c r="AY21" s="179"/>
    </row>
    <row r="22" spans="1:51" x14ac:dyDescent="0.2">
      <c r="A22" s="179"/>
      <c r="B22" s="535">
        <v>1</v>
      </c>
      <c r="C22" s="264">
        <v>1</v>
      </c>
      <c r="D22" s="265" t="s">
        <v>249</v>
      </c>
      <c r="E22" s="334">
        <v>0</v>
      </c>
      <c r="F22" s="276">
        <v>0</v>
      </c>
      <c r="G22" s="536">
        <f>E22+F22</f>
        <v>0</v>
      </c>
      <c r="H22" s="227"/>
      <c r="I22" s="560">
        <f>E22*(1-$F$10)</f>
        <v>0</v>
      </c>
      <c r="J22" s="276">
        <f>I22</f>
        <v>0</v>
      </c>
      <c r="K22" s="276">
        <f t="shared" ref="K22:K33" si="3">F22*(1-$F$10)</f>
        <v>0</v>
      </c>
      <c r="L22" s="276">
        <f>K22</f>
        <v>0</v>
      </c>
      <c r="M22" s="276">
        <f>I22+K22</f>
        <v>0</v>
      </c>
      <c r="N22" s="276">
        <f>M22</f>
        <v>0</v>
      </c>
      <c r="P22"/>
      <c r="V22" s="227"/>
      <c r="W22" s="227"/>
      <c r="X22" s="227"/>
      <c r="Y22" s="227"/>
      <c r="Z22" s="251"/>
      <c r="AA22" s="179"/>
      <c r="AB22" s="179"/>
      <c r="AC22" s="179"/>
      <c r="AD22" s="179"/>
      <c r="AE22" s="179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27"/>
      <c r="AT22" s="227"/>
      <c r="AU22" s="227"/>
      <c r="AV22" s="227"/>
      <c r="AW22" s="227"/>
      <c r="AX22" s="179"/>
      <c r="AY22" s="179"/>
    </row>
    <row r="23" spans="1:51" x14ac:dyDescent="0.2">
      <c r="A23" s="179"/>
      <c r="B23" s="165">
        <v>1</v>
      </c>
      <c r="C23" s="267">
        <f>C22+1</f>
        <v>2</v>
      </c>
      <c r="D23" s="265" t="s">
        <v>249</v>
      </c>
      <c r="E23" s="334">
        <v>0</v>
      </c>
      <c r="F23" s="277">
        <v>0</v>
      </c>
      <c r="G23" s="536">
        <f t="shared" ref="G23:G86" si="4">E23+F23</f>
        <v>0</v>
      </c>
      <c r="H23" s="227"/>
      <c r="I23" s="560">
        <f t="shared" ref="I23:I86" si="5">E23*(1-$F$10)</f>
        <v>0</v>
      </c>
      <c r="J23" s="277">
        <f>(J22+I23)</f>
        <v>0</v>
      </c>
      <c r="K23" s="277">
        <f t="shared" si="3"/>
        <v>0</v>
      </c>
      <c r="L23" s="277">
        <f>(L22+K23)</f>
        <v>0</v>
      </c>
      <c r="M23" s="277">
        <f t="shared" ref="M23:M86" si="6">I23+K23</f>
        <v>0</v>
      </c>
      <c r="N23" s="277">
        <f>(N22+M23)</f>
        <v>0</v>
      </c>
      <c r="P23"/>
      <c r="V23" s="227"/>
      <c r="W23" s="227"/>
      <c r="X23" s="227"/>
      <c r="Y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27"/>
      <c r="AT23" s="227"/>
      <c r="AU23" s="227"/>
      <c r="AV23" s="227"/>
      <c r="AW23" s="227"/>
      <c r="AX23" s="179"/>
      <c r="AY23" s="179"/>
    </row>
    <row r="24" spans="1:51" s="179" customFormat="1" x14ac:dyDescent="0.2">
      <c r="B24" s="165">
        <v>1</v>
      </c>
      <c r="C24" s="267">
        <f t="shared" ref="C24:C87" si="7">C23+1</f>
        <v>3</v>
      </c>
      <c r="D24" s="265" t="s">
        <v>249</v>
      </c>
      <c r="E24" s="334">
        <v>0</v>
      </c>
      <c r="F24" s="277">
        <v>0</v>
      </c>
      <c r="G24" s="536">
        <f t="shared" si="4"/>
        <v>0</v>
      </c>
      <c r="H24" s="227"/>
      <c r="I24" s="560">
        <f t="shared" si="5"/>
        <v>0</v>
      </c>
      <c r="J24" s="277">
        <f t="shared" ref="J24:J87" si="8">(J23+I24)</f>
        <v>0</v>
      </c>
      <c r="K24" s="277">
        <f t="shared" si="3"/>
        <v>0</v>
      </c>
      <c r="L24" s="277">
        <f t="shared" ref="L24:L87" si="9">(L23+K24)</f>
        <v>0</v>
      </c>
      <c r="M24" s="277">
        <f t="shared" si="6"/>
        <v>0</v>
      </c>
      <c r="N24" s="277">
        <f t="shared" ref="N24:N87" si="10">(N23+M24)</f>
        <v>0</v>
      </c>
      <c r="P24"/>
      <c r="V24" s="227"/>
      <c r="W24" s="227"/>
      <c r="X24" s="227"/>
      <c r="Y24" s="227"/>
      <c r="AF24" s="227"/>
      <c r="AG24" s="227"/>
      <c r="AH24" s="227"/>
      <c r="AI24" s="227"/>
      <c r="AJ24" s="227"/>
      <c r="AK24" s="227"/>
      <c r="AL24" s="227"/>
      <c r="AM24" s="227"/>
      <c r="AN24" s="227"/>
      <c r="AO24" s="227"/>
      <c r="AP24" s="227"/>
      <c r="AQ24" s="227"/>
      <c r="AR24" s="227"/>
      <c r="AS24" s="227"/>
      <c r="AT24" s="227"/>
      <c r="AU24" s="227"/>
      <c r="AV24" s="227"/>
      <c r="AW24" s="227"/>
    </row>
    <row r="25" spans="1:51" s="179" customFormat="1" x14ac:dyDescent="0.2">
      <c r="B25" s="165">
        <v>1</v>
      </c>
      <c r="C25" s="267">
        <f t="shared" si="7"/>
        <v>4</v>
      </c>
      <c r="D25" s="265" t="s">
        <v>249</v>
      </c>
      <c r="E25" s="334">
        <v>0</v>
      </c>
      <c r="F25" s="277">
        <v>0</v>
      </c>
      <c r="G25" s="536">
        <f t="shared" si="4"/>
        <v>0</v>
      </c>
      <c r="H25" s="227"/>
      <c r="I25" s="560">
        <f t="shared" si="5"/>
        <v>0</v>
      </c>
      <c r="J25" s="277">
        <f t="shared" si="8"/>
        <v>0</v>
      </c>
      <c r="K25" s="277">
        <f t="shared" si="3"/>
        <v>0</v>
      </c>
      <c r="L25" s="277">
        <f t="shared" si="9"/>
        <v>0</v>
      </c>
      <c r="M25" s="277">
        <f t="shared" si="6"/>
        <v>0</v>
      </c>
      <c r="N25" s="277">
        <f t="shared" si="10"/>
        <v>0</v>
      </c>
      <c r="P25"/>
      <c r="V25" s="227"/>
      <c r="W25" s="227"/>
      <c r="X25" s="227"/>
      <c r="Y25" s="227"/>
      <c r="AF25" s="227"/>
      <c r="AG25" s="227"/>
      <c r="AH25" s="227"/>
      <c r="AI25" s="227"/>
      <c r="AJ25" s="227"/>
      <c r="AK25" s="227"/>
      <c r="AL25" s="227"/>
      <c r="AM25" s="227"/>
      <c r="AN25" s="227"/>
      <c r="AO25" s="227"/>
      <c r="AP25" s="227"/>
      <c r="AQ25" s="227"/>
      <c r="AR25" s="227"/>
      <c r="AS25" s="227"/>
      <c r="AT25" s="227"/>
      <c r="AU25" s="227"/>
      <c r="AV25" s="227"/>
      <c r="AW25" s="227"/>
    </row>
    <row r="26" spans="1:51" s="179" customFormat="1" x14ac:dyDescent="0.2">
      <c r="B26" s="165">
        <v>1</v>
      </c>
      <c r="C26" s="267">
        <f t="shared" si="7"/>
        <v>5</v>
      </c>
      <c r="D26" s="265" t="s">
        <v>249</v>
      </c>
      <c r="E26" s="334">
        <v>0</v>
      </c>
      <c r="F26" s="277">
        <v>0</v>
      </c>
      <c r="G26" s="536">
        <f t="shared" si="4"/>
        <v>0</v>
      </c>
      <c r="H26" s="227"/>
      <c r="I26" s="560">
        <f t="shared" si="5"/>
        <v>0</v>
      </c>
      <c r="J26" s="277">
        <f t="shared" si="8"/>
        <v>0</v>
      </c>
      <c r="K26" s="277">
        <f t="shared" si="3"/>
        <v>0</v>
      </c>
      <c r="L26" s="277">
        <f t="shared" si="9"/>
        <v>0</v>
      </c>
      <c r="M26" s="277">
        <f t="shared" si="6"/>
        <v>0</v>
      </c>
      <c r="N26" s="277">
        <f t="shared" si="10"/>
        <v>0</v>
      </c>
      <c r="P26"/>
      <c r="V26" s="227"/>
      <c r="W26" s="227"/>
      <c r="X26" s="227"/>
      <c r="Y26" s="227"/>
      <c r="AF26" s="227"/>
      <c r="AG26" s="227"/>
      <c r="AH26" s="227"/>
      <c r="AI26" s="227"/>
      <c r="AJ26" s="227"/>
      <c r="AK26" s="227"/>
      <c r="AL26" s="227"/>
      <c r="AM26" s="227"/>
      <c r="AN26" s="227"/>
      <c r="AO26" s="227"/>
      <c r="AP26" s="227"/>
      <c r="AQ26" s="227"/>
      <c r="AR26" s="227"/>
      <c r="AS26" s="227"/>
      <c r="AT26" s="227"/>
      <c r="AU26" s="227"/>
      <c r="AV26" s="227"/>
      <c r="AW26" s="227"/>
    </row>
    <row r="27" spans="1:51" s="179" customFormat="1" x14ac:dyDescent="0.2">
      <c r="B27" s="165">
        <v>1</v>
      </c>
      <c r="C27" s="267">
        <f t="shared" si="7"/>
        <v>6</v>
      </c>
      <c r="D27" s="265" t="s">
        <v>249</v>
      </c>
      <c r="E27" s="334">
        <v>0</v>
      </c>
      <c r="F27" s="277">
        <v>0</v>
      </c>
      <c r="G27" s="536">
        <f t="shared" si="4"/>
        <v>0</v>
      </c>
      <c r="H27" s="227"/>
      <c r="I27" s="560">
        <f t="shared" si="5"/>
        <v>0</v>
      </c>
      <c r="J27" s="277">
        <f t="shared" si="8"/>
        <v>0</v>
      </c>
      <c r="K27" s="277">
        <f t="shared" si="3"/>
        <v>0</v>
      </c>
      <c r="L27" s="277">
        <f t="shared" si="9"/>
        <v>0</v>
      </c>
      <c r="M27" s="277">
        <f t="shared" si="6"/>
        <v>0</v>
      </c>
      <c r="N27" s="277">
        <f t="shared" si="10"/>
        <v>0</v>
      </c>
      <c r="P27"/>
      <c r="V27" s="227"/>
      <c r="W27" s="227"/>
      <c r="X27" s="227"/>
      <c r="Y27" s="227"/>
      <c r="Z27" s="227"/>
      <c r="AA27" s="227"/>
      <c r="AB27" s="227"/>
      <c r="AC27" s="227"/>
      <c r="AD27" s="227"/>
      <c r="AE27" s="227"/>
      <c r="AF27" s="227"/>
      <c r="AG27" s="227"/>
      <c r="AH27" s="227"/>
      <c r="AI27" s="227"/>
      <c r="AJ27" s="227"/>
      <c r="AK27" s="227"/>
      <c r="AL27" s="227"/>
      <c r="AM27" s="227"/>
      <c r="AN27" s="227"/>
      <c r="AO27" s="227"/>
      <c r="AP27" s="227"/>
      <c r="AQ27" s="227"/>
      <c r="AR27" s="227"/>
      <c r="AS27" s="227"/>
      <c r="AT27" s="227"/>
      <c r="AU27" s="227"/>
      <c r="AV27" s="227"/>
      <c r="AW27" s="227"/>
    </row>
    <row r="28" spans="1:51" s="179" customFormat="1" x14ac:dyDescent="0.2">
      <c r="A28" s="174"/>
      <c r="B28" s="165">
        <v>1</v>
      </c>
      <c r="C28" s="267">
        <f t="shared" si="7"/>
        <v>7</v>
      </c>
      <c r="D28" s="265" t="s">
        <v>249</v>
      </c>
      <c r="E28" s="334">
        <v>0</v>
      </c>
      <c r="F28" s="277">
        <v>0</v>
      </c>
      <c r="G28" s="536">
        <f t="shared" si="4"/>
        <v>0</v>
      </c>
      <c r="H28" s="227"/>
      <c r="I28" s="560">
        <f t="shared" si="5"/>
        <v>0</v>
      </c>
      <c r="J28" s="277">
        <f t="shared" si="8"/>
        <v>0</v>
      </c>
      <c r="K28" s="277">
        <f t="shared" si="3"/>
        <v>0</v>
      </c>
      <c r="L28" s="277">
        <f t="shared" si="9"/>
        <v>0</v>
      </c>
      <c r="M28" s="277">
        <f t="shared" si="6"/>
        <v>0</v>
      </c>
      <c r="N28" s="277">
        <f t="shared" si="10"/>
        <v>0</v>
      </c>
      <c r="P28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6"/>
      <c r="AM28" s="176"/>
      <c r="AN28" s="176"/>
      <c r="AO28" s="227"/>
      <c r="AP28" s="227"/>
      <c r="AQ28" s="227"/>
      <c r="AR28" s="227"/>
      <c r="AS28" s="227"/>
      <c r="AT28" s="227"/>
      <c r="AU28" s="227"/>
      <c r="AV28" s="227"/>
      <c r="AW28" s="227"/>
    </row>
    <row r="29" spans="1:51" s="179" customFormat="1" x14ac:dyDescent="0.2">
      <c r="B29" s="165">
        <v>1</v>
      </c>
      <c r="C29" s="267">
        <f t="shared" si="7"/>
        <v>8</v>
      </c>
      <c r="D29" s="265" t="s">
        <v>249</v>
      </c>
      <c r="E29" s="334">
        <v>0</v>
      </c>
      <c r="F29" s="277">
        <v>0</v>
      </c>
      <c r="G29" s="536">
        <f t="shared" si="4"/>
        <v>0</v>
      </c>
      <c r="H29" s="227"/>
      <c r="I29" s="560">
        <f t="shared" si="5"/>
        <v>0</v>
      </c>
      <c r="J29" s="277">
        <f t="shared" si="8"/>
        <v>0</v>
      </c>
      <c r="K29" s="277">
        <f t="shared" si="3"/>
        <v>0</v>
      </c>
      <c r="L29" s="277">
        <f t="shared" si="9"/>
        <v>0</v>
      </c>
      <c r="M29" s="277">
        <f t="shared" si="6"/>
        <v>0</v>
      </c>
      <c r="N29" s="277">
        <f t="shared" si="10"/>
        <v>0</v>
      </c>
      <c r="P29"/>
      <c r="V29" s="181"/>
      <c r="W29" s="181"/>
      <c r="X29" s="181"/>
      <c r="Y29" s="181"/>
      <c r="Z29" s="181"/>
      <c r="AA29" s="181"/>
      <c r="AB29" s="181"/>
      <c r="AC29" s="181"/>
      <c r="AD29" s="181"/>
      <c r="AE29" s="181"/>
      <c r="AF29" s="181"/>
      <c r="AG29" s="181"/>
      <c r="AH29" s="181"/>
      <c r="AI29" s="181"/>
      <c r="AJ29" s="181"/>
      <c r="AK29" s="181"/>
      <c r="AL29" s="181"/>
      <c r="AM29" s="181"/>
      <c r="AN29" s="181"/>
      <c r="AO29" s="227"/>
      <c r="AP29" s="227"/>
      <c r="AQ29" s="227"/>
      <c r="AR29" s="227"/>
      <c r="AS29" s="227"/>
      <c r="AT29" s="227"/>
      <c r="AU29" s="227"/>
      <c r="AV29" s="227"/>
      <c r="AW29" s="227"/>
    </row>
    <row r="30" spans="1:51" s="179" customFormat="1" x14ac:dyDescent="0.2">
      <c r="B30" s="165">
        <v>1</v>
      </c>
      <c r="C30" s="267">
        <f t="shared" si="7"/>
        <v>9</v>
      </c>
      <c r="D30" s="265" t="s">
        <v>249</v>
      </c>
      <c r="E30" s="334">
        <v>0</v>
      </c>
      <c r="F30" s="277">
        <v>0</v>
      </c>
      <c r="G30" s="536">
        <f t="shared" si="4"/>
        <v>0</v>
      </c>
      <c r="H30" s="227"/>
      <c r="I30" s="560">
        <f t="shared" si="5"/>
        <v>0</v>
      </c>
      <c r="J30" s="277">
        <f t="shared" si="8"/>
        <v>0</v>
      </c>
      <c r="K30" s="277">
        <f t="shared" si="3"/>
        <v>0</v>
      </c>
      <c r="L30" s="277">
        <f t="shared" si="9"/>
        <v>0</v>
      </c>
      <c r="M30" s="277">
        <f t="shared" si="6"/>
        <v>0</v>
      </c>
      <c r="N30" s="277">
        <f t="shared" si="10"/>
        <v>0</v>
      </c>
      <c r="P30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227"/>
      <c r="AP30" s="227"/>
      <c r="AQ30" s="227"/>
      <c r="AR30" s="227"/>
      <c r="AS30" s="227"/>
      <c r="AT30" s="227"/>
      <c r="AU30" s="227"/>
      <c r="AV30" s="227"/>
      <c r="AW30" s="227"/>
    </row>
    <row r="31" spans="1:51" s="179" customFormat="1" x14ac:dyDescent="0.2">
      <c r="A31" s="185"/>
      <c r="B31" s="165">
        <v>1</v>
      </c>
      <c r="C31" s="267">
        <f t="shared" si="7"/>
        <v>10</v>
      </c>
      <c r="D31" s="265" t="s">
        <v>249</v>
      </c>
      <c r="E31" s="334">
        <v>0</v>
      </c>
      <c r="F31" s="277">
        <v>0</v>
      </c>
      <c r="G31" s="536">
        <f t="shared" si="4"/>
        <v>0</v>
      </c>
      <c r="H31" s="227"/>
      <c r="I31" s="560">
        <f t="shared" si="5"/>
        <v>0</v>
      </c>
      <c r="J31" s="277">
        <f t="shared" si="8"/>
        <v>0</v>
      </c>
      <c r="K31" s="277">
        <f t="shared" si="3"/>
        <v>0</v>
      </c>
      <c r="L31" s="277">
        <f t="shared" si="9"/>
        <v>0</v>
      </c>
      <c r="M31" s="277">
        <f t="shared" si="6"/>
        <v>0</v>
      </c>
      <c r="N31" s="277">
        <f t="shared" si="10"/>
        <v>0</v>
      </c>
      <c r="P31"/>
      <c r="V31" s="181"/>
      <c r="W31" s="181"/>
      <c r="X31" s="181"/>
      <c r="Y31" s="181"/>
      <c r="Z31" s="181"/>
      <c r="AA31" s="181"/>
      <c r="AB31" s="181"/>
      <c r="AC31" s="181"/>
      <c r="AD31" s="181"/>
      <c r="AE31" s="181"/>
      <c r="AF31" s="181"/>
      <c r="AG31" s="181"/>
      <c r="AH31" s="181"/>
      <c r="AI31" s="181"/>
      <c r="AJ31" s="181"/>
      <c r="AK31" s="181"/>
      <c r="AL31" s="181"/>
      <c r="AM31" s="181"/>
      <c r="AN31" s="181"/>
      <c r="AO31" s="227"/>
      <c r="AP31" s="227"/>
      <c r="AQ31" s="227"/>
      <c r="AR31" s="227"/>
      <c r="AS31" s="227"/>
      <c r="AT31" s="227"/>
      <c r="AU31" s="227"/>
      <c r="AV31" s="227"/>
      <c r="AW31" s="227"/>
    </row>
    <row r="32" spans="1:51" s="179" customFormat="1" x14ac:dyDescent="0.2">
      <c r="A32" s="185"/>
      <c r="B32" s="165">
        <v>1</v>
      </c>
      <c r="C32" s="267">
        <f t="shared" si="7"/>
        <v>11</v>
      </c>
      <c r="D32" s="265" t="s">
        <v>249</v>
      </c>
      <c r="E32" s="334">
        <v>0</v>
      </c>
      <c r="F32" s="277">
        <v>0</v>
      </c>
      <c r="G32" s="536">
        <f t="shared" si="4"/>
        <v>0</v>
      </c>
      <c r="H32" s="227"/>
      <c r="I32" s="560">
        <f t="shared" si="5"/>
        <v>0</v>
      </c>
      <c r="J32" s="277">
        <f t="shared" si="8"/>
        <v>0</v>
      </c>
      <c r="K32" s="277">
        <f t="shared" si="3"/>
        <v>0</v>
      </c>
      <c r="L32" s="277">
        <f t="shared" si="9"/>
        <v>0</v>
      </c>
      <c r="M32" s="277">
        <f t="shared" si="6"/>
        <v>0</v>
      </c>
      <c r="N32" s="277">
        <f t="shared" si="10"/>
        <v>0</v>
      </c>
      <c r="P32"/>
      <c r="V32" s="268"/>
      <c r="W32" s="268"/>
      <c r="X32" s="268"/>
      <c r="Y32" s="268"/>
      <c r="Z32" s="268"/>
      <c r="AA32" s="268"/>
      <c r="AB32" s="268"/>
      <c r="AC32" s="268"/>
      <c r="AD32" s="268"/>
      <c r="AE32" s="268"/>
      <c r="AF32" s="268"/>
      <c r="AG32" s="268"/>
      <c r="AH32" s="268"/>
      <c r="AI32" s="268"/>
      <c r="AJ32" s="268"/>
      <c r="AK32" s="268"/>
      <c r="AL32" s="268"/>
      <c r="AM32" s="268"/>
      <c r="AN32" s="193"/>
      <c r="AO32" s="227"/>
      <c r="AP32" s="227"/>
      <c r="AQ32" s="227"/>
      <c r="AR32" s="227"/>
      <c r="AS32" s="227"/>
      <c r="AT32" s="227"/>
      <c r="AU32" s="227"/>
      <c r="AV32" s="227"/>
      <c r="AW32" s="227"/>
    </row>
    <row r="33" spans="1:49" s="179" customFormat="1" x14ac:dyDescent="0.2">
      <c r="A33" s="185"/>
      <c r="B33" s="165">
        <v>1</v>
      </c>
      <c r="C33" s="267">
        <f t="shared" si="7"/>
        <v>12</v>
      </c>
      <c r="D33" s="227" t="s">
        <v>249</v>
      </c>
      <c r="E33" s="334">
        <v>0</v>
      </c>
      <c r="F33" s="277">
        <v>0</v>
      </c>
      <c r="G33" s="536">
        <f t="shared" si="4"/>
        <v>0</v>
      </c>
      <c r="H33" s="227"/>
      <c r="I33" s="560">
        <f t="shared" si="5"/>
        <v>0</v>
      </c>
      <c r="J33" s="277">
        <f t="shared" si="8"/>
        <v>0</v>
      </c>
      <c r="K33" s="277">
        <f t="shared" si="3"/>
        <v>0</v>
      </c>
      <c r="L33" s="277">
        <f t="shared" si="9"/>
        <v>0</v>
      </c>
      <c r="M33" s="277">
        <f t="shared" si="6"/>
        <v>0</v>
      </c>
      <c r="N33" s="277">
        <f t="shared" si="10"/>
        <v>0</v>
      </c>
      <c r="P33"/>
      <c r="V33" s="193"/>
      <c r="W33" s="193"/>
      <c r="X33" s="193"/>
      <c r="Y33" s="193"/>
      <c r="Z33" s="193"/>
      <c r="AA33" s="193"/>
      <c r="AB33" s="193"/>
      <c r="AC33" s="193"/>
      <c r="AD33" s="193"/>
      <c r="AE33" s="193"/>
      <c r="AF33" s="193"/>
      <c r="AG33" s="193"/>
      <c r="AH33" s="193"/>
      <c r="AI33" s="193"/>
      <c r="AJ33" s="193"/>
      <c r="AK33" s="193"/>
      <c r="AL33" s="193"/>
      <c r="AM33" s="193"/>
      <c r="AN33" s="193"/>
      <c r="AO33" s="227"/>
      <c r="AP33" s="227"/>
      <c r="AQ33" s="227"/>
      <c r="AR33" s="227"/>
      <c r="AS33" s="227"/>
      <c r="AT33" s="227"/>
      <c r="AU33" s="227"/>
      <c r="AV33" s="227"/>
      <c r="AW33" s="227"/>
    </row>
    <row r="34" spans="1:49" s="179" customFormat="1" x14ac:dyDescent="0.2">
      <c r="A34" s="185"/>
      <c r="B34" s="165">
        <v>2</v>
      </c>
      <c r="C34" s="267">
        <f t="shared" si="7"/>
        <v>13</v>
      </c>
      <c r="D34" s="227" t="s">
        <v>249</v>
      </c>
      <c r="E34" s="334">
        <v>0</v>
      </c>
      <c r="F34" s="277">
        <v>0</v>
      </c>
      <c r="G34" s="536">
        <f t="shared" si="4"/>
        <v>0</v>
      </c>
      <c r="H34" s="227"/>
      <c r="I34" s="560">
        <f t="shared" si="5"/>
        <v>0</v>
      </c>
      <c r="J34" s="277">
        <f t="shared" si="8"/>
        <v>0</v>
      </c>
      <c r="K34" s="277">
        <f>F34*(1-$F$10)</f>
        <v>0</v>
      </c>
      <c r="L34" s="277">
        <f t="shared" si="9"/>
        <v>0</v>
      </c>
      <c r="M34" s="277">
        <f t="shared" si="6"/>
        <v>0</v>
      </c>
      <c r="N34" s="277">
        <f t="shared" si="10"/>
        <v>0</v>
      </c>
      <c r="P34"/>
      <c r="V34" s="181"/>
      <c r="W34" s="181"/>
      <c r="X34" s="181"/>
      <c r="Y34" s="181"/>
      <c r="Z34" s="181"/>
      <c r="AA34" s="181"/>
      <c r="AB34" s="181"/>
      <c r="AC34" s="181"/>
      <c r="AD34" s="181"/>
      <c r="AE34" s="181"/>
      <c r="AF34" s="181"/>
      <c r="AG34" s="181"/>
      <c r="AH34" s="181"/>
      <c r="AI34" s="181"/>
      <c r="AJ34" s="181"/>
      <c r="AK34" s="181"/>
      <c r="AL34" s="181"/>
      <c r="AM34" s="181"/>
      <c r="AN34" s="193"/>
      <c r="AO34" s="227"/>
      <c r="AP34" s="227"/>
      <c r="AQ34" s="227"/>
      <c r="AR34" s="227"/>
      <c r="AS34" s="227"/>
      <c r="AT34" s="227"/>
      <c r="AU34" s="227"/>
      <c r="AV34" s="227"/>
      <c r="AW34" s="227"/>
    </row>
    <row r="35" spans="1:49" s="179" customFormat="1" x14ac:dyDescent="0.2">
      <c r="A35" s="185"/>
      <c r="B35" s="165">
        <v>2</v>
      </c>
      <c r="C35" s="267">
        <f t="shared" si="7"/>
        <v>14</v>
      </c>
      <c r="D35" s="227" t="s">
        <v>249</v>
      </c>
      <c r="E35" s="334">
        <v>0</v>
      </c>
      <c r="F35" s="277">
        <v>0</v>
      </c>
      <c r="G35" s="536">
        <f t="shared" si="4"/>
        <v>0</v>
      </c>
      <c r="H35" s="227"/>
      <c r="I35" s="560">
        <f t="shared" si="5"/>
        <v>0</v>
      </c>
      <c r="J35" s="277">
        <f t="shared" si="8"/>
        <v>0</v>
      </c>
      <c r="K35" s="277">
        <f t="shared" ref="K35:K98" si="11">F35*(1-$F$10)</f>
        <v>0</v>
      </c>
      <c r="L35" s="277">
        <f t="shared" si="9"/>
        <v>0</v>
      </c>
      <c r="M35" s="277">
        <f t="shared" si="6"/>
        <v>0</v>
      </c>
      <c r="N35" s="277">
        <f t="shared" si="10"/>
        <v>0</v>
      </c>
      <c r="P35"/>
      <c r="V35" s="193"/>
      <c r="W35" s="193"/>
      <c r="X35" s="193"/>
      <c r="Y35" s="193"/>
      <c r="Z35" s="193"/>
      <c r="AA35" s="193"/>
      <c r="AB35" s="193"/>
      <c r="AC35" s="193"/>
      <c r="AD35" s="193"/>
      <c r="AE35" s="193"/>
      <c r="AF35" s="193"/>
      <c r="AG35" s="193"/>
      <c r="AH35" s="193"/>
      <c r="AI35" s="193"/>
      <c r="AJ35" s="193"/>
      <c r="AK35" s="193"/>
      <c r="AL35" s="193"/>
      <c r="AM35" s="193"/>
      <c r="AN35" s="193"/>
      <c r="AO35" s="227"/>
      <c r="AP35" s="227"/>
      <c r="AQ35" s="227"/>
      <c r="AR35" s="227"/>
      <c r="AS35" s="227"/>
      <c r="AT35" s="227"/>
      <c r="AU35" s="227"/>
      <c r="AV35" s="227"/>
      <c r="AW35" s="227"/>
    </row>
    <row r="36" spans="1:49" s="179" customFormat="1" x14ac:dyDescent="0.2">
      <c r="A36" s="185"/>
      <c r="B36" s="165">
        <v>2</v>
      </c>
      <c r="C36" s="267">
        <f t="shared" si="7"/>
        <v>15</v>
      </c>
      <c r="D36" s="227" t="s">
        <v>249</v>
      </c>
      <c r="E36" s="334">
        <v>0</v>
      </c>
      <c r="F36" s="277">
        <v>0</v>
      </c>
      <c r="G36" s="536">
        <f t="shared" si="4"/>
        <v>0</v>
      </c>
      <c r="H36" s="227"/>
      <c r="I36" s="560">
        <f t="shared" si="5"/>
        <v>0</v>
      </c>
      <c r="J36" s="277">
        <f t="shared" si="8"/>
        <v>0</v>
      </c>
      <c r="K36" s="277">
        <f t="shared" si="11"/>
        <v>0</v>
      </c>
      <c r="L36" s="277">
        <f t="shared" si="9"/>
        <v>0</v>
      </c>
      <c r="M36" s="277">
        <f t="shared" si="6"/>
        <v>0</v>
      </c>
      <c r="N36" s="277">
        <f t="shared" si="10"/>
        <v>0</v>
      </c>
      <c r="P36"/>
      <c r="V36" s="193"/>
      <c r="W36" s="193"/>
      <c r="X36" s="193"/>
      <c r="Y36" s="193"/>
      <c r="Z36" s="193"/>
      <c r="AA36" s="193"/>
      <c r="AB36" s="193"/>
      <c r="AC36" s="193"/>
      <c r="AD36" s="193"/>
      <c r="AE36" s="193"/>
      <c r="AF36" s="193"/>
      <c r="AG36" s="193"/>
      <c r="AH36" s="193"/>
      <c r="AI36" s="193"/>
      <c r="AJ36" s="193"/>
      <c r="AK36" s="193"/>
      <c r="AL36" s="193"/>
      <c r="AM36" s="193"/>
      <c r="AN36" s="193"/>
      <c r="AO36" s="227"/>
      <c r="AP36" s="227"/>
      <c r="AQ36" s="227"/>
      <c r="AR36" s="227"/>
      <c r="AS36" s="227"/>
      <c r="AT36" s="227"/>
      <c r="AU36" s="227"/>
      <c r="AV36" s="227"/>
      <c r="AW36" s="227"/>
    </row>
    <row r="37" spans="1:49" s="179" customFormat="1" x14ac:dyDescent="0.2">
      <c r="A37" s="185"/>
      <c r="B37" s="165">
        <v>2</v>
      </c>
      <c r="C37" s="267">
        <f t="shared" si="7"/>
        <v>16</v>
      </c>
      <c r="D37" s="227" t="s">
        <v>249</v>
      </c>
      <c r="E37" s="334">
        <v>0</v>
      </c>
      <c r="F37" s="277">
        <v>0</v>
      </c>
      <c r="G37" s="536">
        <f t="shared" si="4"/>
        <v>0</v>
      </c>
      <c r="H37" s="227"/>
      <c r="I37" s="560">
        <f t="shared" si="5"/>
        <v>0</v>
      </c>
      <c r="J37" s="277">
        <f t="shared" si="8"/>
        <v>0</v>
      </c>
      <c r="K37" s="277">
        <f t="shared" si="11"/>
        <v>0</v>
      </c>
      <c r="L37" s="277">
        <f t="shared" si="9"/>
        <v>0</v>
      </c>
      <c r="M37" s="277">
        <f t="shared" si="6"/>
        <v>0</v>
      </c>
      <c r="N37" s="277">
        <f t="shared" si="10"/>
        <v>0</v>
      </c>
      <c r="P37"/>
      <c r="V37" s="269"/>
      <c r="W37" s="269"/>
      <c r="X37" s="269"/>
      <c r="Y37" s="269"/>
      <c r="Z37" s="269"/>
      <c r="AA37" s="269"/>
      <c r="AB37" s="269"/>
      <c r="AC37" s="269"/>
      <c r="AD37" s="269"/>
      <c r="AE37" s="269"/>
      <c r="AF37" s="269"/>
      <c r="AG37" s="269"/>
      <c r="AH37" s="269"/>
      <c r="AI37" s="269"/>
      <c r="AJ37" s="269"/>
      <c r="AK37" s="269"/>
      <c r="AL37" s="269"/>
      <c r="AM37" s="269"/>
      <c r="AN37" s="176"/>
      <c r="AO37" s="227"/>
      <c r="AP37" s="227"/>
      <c r="AQ37" s="227"/>
      <c r="AR37" s="227"/>
      <c r="AS37" s="227"/>
      <c r="AT37" s="227"/>
      <c r="AU37" s="227"/>
      <c r="AV37" s="227"/>
      <c r="AW37" s="227"/>
    </row>
    <row r="38" spans="1:49" s="179" customFormat="1" x14ac:dyDescent="0.2">
      <c r="A38" s="185"/>
      <c r="B38" s="165">
        <v>2</v>
      </c>
      <c r="C38" s="267">
        <f t="shared" si="7"/>
        <v>17</v>
      </c>
      <c r="D38" s="227" t="s">
        <v>249</v>
      </c>
      <c r="E38" s="334">
        <v>0</v>
      </c>
      <c r="F38" s="277">
        <v>0</v>
      </c>
      <c r="G38" s="536">
        <f t="shared" si="4"/>
        <v>0</v>
      </c>
      <c r="H38" s="227"/>
      <c r="I38" s="560">
        <f t="shared" si="5"/>
        <v>0</v>
      </c>
      <c r="J38" s="277">
        <f t="shared" si="8"/>
        <v>0</v>
      </c>
      <c r="K38" s="277">
        <f t="shared" si="11"/>
        <v>0</v>
      </c>
      <c r="L38" s="277">
        <f t="shared" si="9"/>
        <v>0</v>
      </c>
      <c r="M38" s="277">
        <f t="shared" si="6"/>
        <v>0</v>
      </c>
      <c r="N38" s="277">
        <f t="shared" si="10"/>
        <v>0</v>
      </c>
      <c r="P38"/>
      <c r="V38" s="181"/>
      <c r="W38" s="181"/>
      <c r="X38" s="181"/>
      <c r="Y38" s="181"/>
      <c r="Z38" s="181"/>
      <c r="AA38" s="181"/>
      <c r="AB38" s="181"/>
      <c r="AC38" s="181"/>
      <c r="AD38" s="181"/>
      <c r="AE38" s="181"/>
      <c r="AF38" s="181"/>
      <c r="AG38" s="181"/>
      <c r="AH38" s="181"/>
      <c r="AI38" s="181"/>
      <c r="AJ38" s="181"/>
      <c r="AK38" s="181"/>
      <c r="AL38" s="181"/>
      <c r="AM38" s="181"/>
      <c r="AN38" s="193"/>
      <c r="AO38" s="227"/>
      <c r="AP38" s="227"/>
      <c r="AQ38" s="227"/>
      <c r="AR38" s="227"/>
      <c r="AS38" s="227"/>
      <c r="AT38" s="227"/>
      <c r="AU38" s="227"/>
      <c r="AV38" s="227"/>
      <c r="AW38" s="227"/>
    </row>
    <row r="39" spans="1:49" s="179" customFormat="1" x14ac:dyDescent="0.2">
      <c r="A39" s="185"/>
      <c r="B39" s="165">
        <v>2</v>
      </c>
      <c r="C39" s="267">
        <f t="shared" si="7"/>
        <v>18</v>
      </c>
      <c r="D39" s="227" t="s">
        <v>249</v>
      </c>
      <c r="E39" s="334">
        <v>0</v>
      </c>
      <c r="F39" s="277">
        <v>0</v>
      </c>
      <c r="G39" s="536">
        <f t="shared" si="4"/>
        <v>0</v>
      </c>
      <c r="H39" s="227"/>
      <c r="I39" s="560">
        <f t="shared" si="5"/>
        <v>0</v>
      </c>
      <c r="J39" s="277">
        <f t="shared" si="8"/>
        <v>0</v>
      </c>
      <c r="K39" s="277">
        <f t="shared" si="11"/>
        <v>0</v>
      </c>
      <c r="L39" s="277">
        <f t="shared" si="9"/>
        <v>0</v>
      </c>
      <c r="M39" s="277">
        <f t="shared" si="6"/>
        <v>0</v>
      </c>
      <c r="N39" s="277">
        <f t="shared" si="10"/>
        <v>0</v>
      </c>
      <c r="P39"/>
      <c r="V39" s="268"/>
      <c r="W39" s="268"/>
      <c r="X39" s="268"/>
      <c r="Y39" s="268"/>
      <c r="Z39" s="268"/>
      <c r="AA39" s="268"/>
      <c r="AB39" s="268"/>
      <c r="AC39" s="268"/>
      <c r="AD39" s="268"/>
      <c r="AE39" s="268"/>
      <c r="AF39" s="268"/>
      <c r="AG39" s="268"/>
      <c r="AH39" s="268"/>
      <c r="AI39" s="268"/>
      <c r="AJ39" s="268"/>
      <c r="AK39" s="268"/>
      <c r="AL39" s="268"/>
      <c r="AM39" s="268"/>
      <c r="AN39" s="193"/>
      <c r="AO39" s="227"/>
      <c r="AP39" s="227"/>
      <c r="AQ39" s="227"/>
      <c r="AR39" s="227"/>
      <c r="AS39" s="227"/>
      <c r="AT39" s="227"/>
      <c r="AU39" s="227"/>
      <c r="AV39" s="227"/>
      <c r="AW39" s="227"/>
    </row>
    <row r="40" spans="1:49" s="179" customFormat="1" x14ac:dyDescent="0.2">
      <c r="A40" s="185"/>
      <c r="B40" s="165">
        <v>2</v>
      </c>
      <c r="C40" s="267">
        <f t="shared" si="7"/>
        <v>19</v>
      </c>
      <c r="D40" s="227" t="s">
        <v>271</v>
      </c>
      <c r="E40" s="334">
        <v>0</v>
      </c>
      <c r="F40" s="277">
        <v>535208.32999999996</v>
      </c>
      <c r="G40" s="536">
        <f t="shared" si="4"/>
        <v>535208.32999999996</v>
      </c>
      <c r="H40" s="227"/>
      <c r="I40" s="560">
        <f t="shared" si="5"/>
        <v>0</v>
      </c>
      <c r="J40" s="277">
        <f t="shared" si="8"/>
        <v>0</v>
      </c>
      <c r="K40" s="277">
        <f t="shared" si="11"/>
        <v>535208.32999999996</v>
      </c>
      <c r="L40" s="277">
        <f t="shared" si="9"/>
        <v>535208.32999999996</v>
      </c>
      <c r="M40" s="277">
        <f t="shared" si="6"/>
        <v>535208.32999999996</v>
      </c>
      <c r="N40" s="277">
        <f t="shared" si="10"/>
        <v>535208.32999999996</v>
      </c>
      <c r="P40"/>
      <c r="V40" s="193"/>
      <c r="W40" s="193"/>
      <c r="X40" s="193"/>
      <c r="Y40" s="193"/>
      <c r="Z40" s="193"/>
      <c r="AA40" s="193"/>
      <c r="AB40" s="193"/>
      <c r="AC40" s="193"/>
      <c r="AD40" s="193"/>
      <c r="AE40" s="193"/>
      <c r="AF40" s="193"/>
      <c r="AG40" s="193"/>
      <c r="AH40" s="193"/>
      <c r="AI40" s="193"/>
      <c r="AJ40" s="193"/>
      <c r="AK40" s="193"/>
      <c r="AL40" s="193"/>
      <c r="AM40" s="193"/>
      <c r="AN40" s="193"/>
      <c r="AO40" s="227"/>
      <c r="AP40" s="227"/>
      <c r="AQ40" s="227"/>
      <c r="AR40" s="227"/>
      <c r="AS40" s="227"/>
      <c r="AT40" s="227"/>
      <c r="AU40" s="227"/>
      <c r="AV40" s="227"/>
      <c r="AW40" s="227"/>
    </row>
    <row r="41" spans="1:49" s="179" customFormat="1" x14ac:dyDescent="0.2">
      <c r="A41" s="185"/>
      <c r="B41" s="165">
        <v>2</v>
      </c>
      <c r="C41" s="267">
        <f t="shared" si="7"/>
        <v>20</v>
      </c>
      <c r="D41" s="227" t="s">
        <v>271</v>
      </c>
      <c r="E41" s="334">
        <v>0</v>
      </c>
      <c r="F41" s="277">
        <v>535208.32999999996</v>
      </c>
      <c r="G41" s="536">
        <f t="shared" si="4"/>
        <v>535208.32999999996</v>
      </c>
      <c r="H41" s="227"/>
      <c r="I41" s="560">
        <f t="shared" si="5"/>
        <v>0</v>
      </c>
      <c r="J41" s="277">
        <f t="shared" si="8"/>
        <v>0</v>
      </c>
      <c r="K41" s="277">
        <f t="shared" si="11"/>
        <v>535208.32999999996</v>
      </c>
      <c r="L41" s="277">
        <f t="shared" si="9"/>
        <v>1070416.6599999999</v>
      </c>
      <c r="M41" s="277">
        <f t="shared" si="6"/>
        <v>535208.32999999996</v>
      </c>
      <c r="N41" s="277">
        <f t="shared" si="10"/>
        <v>1070416.6599999999</v>
      </c>
      <c r="P41"/>
      <c r="V41" s="181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  <c r="AI41" s="181"/>
      <c r="AJ41" s="181"/>
      <c r="AK41" s="181"/>
      <c r="AL41" s="181"/>
      <c r="AM41" s="181"/>
      <c r="AN41" s="193"/>
      <c r="AO41" s="227"/>
      <c r="AP41" s="227"/>
      <c r="AQ41" s="227"/>
      <c r="AR41" s="227"/>
      <c r="AS41" s="227"/>
      <c r="AT41" s="227"/>
      <c r="AU41" s="227"/>
      <c r="AV41" s="227"/>
      <c r="AW41" s="227"/>
    </row>
    <row r="42" spans="1:49" s="179" customFormat="1" x14ac:dyDescent="0.2">
      <c r="A42" s="185"/>
      <c r="B42" s="165">
        <v>2</v>
      </c>
      <c r="C42" s="267">
        <f t="shared" si="7"/>
        <v>21</v>
      </c>
      <c r="D42" s="227" t="s">
        <v>271</v>
      </c>
      <c r="E42" s="334">
        <v>0</v>
      </c>
      <c r="F42" s="277">
        <v>535208.32999999996</v>
      </c>
      <c r="G42" s="536">
        <f t="shared" si="4"/>
        <v>535208.32999999996</v>
      </c>
      <c r="H42" s="227"/>
      <c r="I42" s="560">
        <f t="shared" si="5"/>
        <v>0</v>
      </c>
      <c r="J42" s="277">
        <f t="shared" si="8"/>
        <v>0</v>
      </c>
      <c r="K42" s="277">
        <f t="shared" si="11"/>
        <v>535208.32999999996</v>
      </c>
      <c r="L42" s="277">
        <f t="shared" si="9"/>
        <v>1605624.9899999998</v>
      </c>
      <c r="M42" s="277">
        <f t="shared" si="6"/>
        <v>535208.32999999996</v>
      </c>
      <c r="N42" s="277">
        <f t="shared" si="10"/>
        <v>1605624.9899999998</v>
      </c>
      <c r="P42"/>
      <c r="V42" s="193"/>
      <c r="W42" s="193"/>
      <c r="X42" s="193"/>
      <c r="Y42" s="193"/>
      <c r="Z42" s="193"/>
      <c r="AA42" s="193"/>
      <c r="AB42" s="193"/>
      <c r="AC42" s="193"/>
      <c r="AD42" s="193"/>
      <c r="AE42" s="193"/>
      <c r="AF42" s="193"/>
      <c r="AG42" s="193"/>
      <c r="AH42" s="193"/>
      <c r="AI42" s="193"/>
      <c r="AJ42" s="193"/>
      <c r="AK42" s="193"/>
      <c r="AL42" s="193"/>
      <c r="AM42" s="193"/>
      <c r="AN42" s="193"/>
      <c r="AO42" s="227"/>
      <c r="AP42" s="227"/>
      <c r="AQ42" s="227"/>
      <c r="AR42" s="227"/>
      <c r="AS42" s="227"/>
      <c r="AT42" s="227"/>
      <c r="AU42" s="227"/>
      <c r="AV42" s="227"/>
      <c r="AW42" s="227"/>
    </row>
    <row r="43" spans="1:49" s="179" customFormat="1" x14ac:dyDescent="0.2">
      <c r="A43" s="185"/>
      <c r="B43" s="165">
        <v>2</v>
      </c>
      <c r="C43" s="267">
        <f t="shared" si="7"/>
        <v>22</v>
      </c>
      <c r="D43" s="227" t="s">
        <v>271</v>
      </c>
      <c r="E43" s="334">
        <v>0</v>
      </c>
      <c r="F43" s="277">
        <v>535208.32999999996</v>
      </c>
      <c r="G43" s="536">
        <f t="shared" si="4"/>
        <v>535208.32999999996</v>
      </c>
      <c r="H43" s="227"/>
      <c r="I43" s="560">
        <f t="shared" si="5"/>
        <v>0</v>
      </c>
      <c r="J43" s="277">
        <f t="shared" si="8"/>
        <v>0</v>
      </c>
      <c r="K43" s="277">
        <f t="shared" si="11"/>
        <v>535208.32999999996</v>
      </c>
      <c r="L43" s="277">
        <f t="shared" si="9"/>
        <v>2140833.3199999998</v>
      </c>
      <c r="M43" s="277">
        <f t="shared" si="6"/>
        <v>535208.32999999996</v>
      </c>
      <c r="N43" s="277">
        <f t="shared" si="10"/>
        <v>2140833.3199999998</v>
      </c>
      <c r="P43"/>
      <c r="V43" s="193"/>
      <c r="W43" s="193"/>
      <c r="X43" s="193"/>
      <c r="Y43" s="193"/>
      <c r="Z43" s="193"/>
      <c r="AA43" s="193"/>
      <c r="AB43" s="193"/>
      <c r="AC43" s="193"/>
      <c r="AD43" s="193"/>
      <c r="AE43" s="193"/>
      <c r="AF43" s="193"/>
      <c r="AG43" s="193"/>
      <c r="AH43" s="193"/>
      <c r="AI43" s="193"/>
      <c r="AJ43" s="193"/>
      <c r="AK43" s="193"/>
      <c r="AL43" s="193"/>
      <c r="AM43" s="193"/>
      <c r="AN43" s="193"/>
      <c r="AO43" s="227"/>
      <c r="AP43" s="227"/>
      <c r="AQ43" s="227"/>
      <c r="AR43" s="227"/>
      <c r="AS43" s="227"/>
      <c r="AT43" s="227"/>
      <c r="AU43" s="227"/>
      <c r="AV43" s="227"/>
      <c r="AW43" s="227"/>
    </row>
    <row r="44" spans="1:49" s="179" customFormat="1" x14ac:dyDescent="0.2">
      <c r="A44" s="185"/>
      <c r="B44" s="165">
        <v>2</v>
      </c>
      <c r="C44" s="267">
        <f t="shared" si="7"/>
        <v>23</v>
      </c>
      <c r="D44" s="227" t="s">
        <v>271</v>
      </c>
      <c r="E44" s="334">
        <v>0</v>
      </c>
      <c r="F44" s="277">
        <v>535208.32999999996</v>
      </c>
      <c r="G44" s="536">
        <f t="shared" si="4"/>
        <v>535208.32999999996</v>
      </c>
      <c r="H44" s="227"/>
      <c r="I44" s="560">
        <f t="shared" si="5"/>
        <v>0</v>
      </c>
      <c r="J44" s="277">
        <f t="shared" si="8"/>
        <v>0</v>
      </c>
      <c r="K44" s="277">
        <f t="shared" si="11"/>
        <v>535208.32999999996</v>
      </c>
      <c r="L44" s="277">
        <f t="shared" si="9"/>
        <v>2676041.65</v>
      </c>
      <c r="M44" s="277">
        <f t="shared" si="6"/>
        <v>535208.32999999996</v>
      </c>
      <c r="N44" s="277">
        <f t="shared" si="10"/>
        <v>2676041.65</v>
      </c>
      <c r="P44"/>
      <c r="V44" s="269"/>
      <c r="W44" s="269"/>
      <c r="X44" s="269"/>
      <c r="Y44" s="269"/>
      <c r="Z44" s="269"/>
      <c r="AA44" s="269"/>
      <c r="AB44" s="269"/>
      <c r="AC44" s="269"/>
      <c r="AD44" s="269"/>
      <c r="AE44" s="269"/>
      <c r="AF44" s="269"/>
      <c r="AG44" s="269"/>
      <c r="AH44" s="269"/>
      <c r="AI44" s="269"/>
      <c r="AJ44" s="269"/>
      <c r="AK44" s="269"/>
      <c r="AL44" s="269"/>
      <c r="AM44" s="269"/>
      <c r="AN44" s="176"/>
      <c r="AO44" s="227"/>
      <c r="AP44" s="227"/>
      <c r="AQ44" s="227"/>
      <c r="AR44" s="227"/>
      <c r="AS44" s="227"/>
      <c r="AT44" s="227"/>
      <c r="AU44" s="227"/>
      <c r="AV44" s="227"/>
      <c r="AW44" s="227"/>
    </row>
    <row r="45" spans="1:49" s="179" customFormat="1" x14ac:dyDescent="0.2">
      <c r="A45" s="185"/>
      <c r="B45" s="165">
        <v>2</v>
      </c>
      <c r="C45" s="267">
        <f t="shared" si="7"/>
        <v>24</v>
      </c>
      <c r="D45" s="227" t="s">
        <v>271</v>
      </c>
      <c r="E45" s="334">
        <v>0</v>
      </c>
      <c r="F45" s="277">
        <v>535208.32999999996</v>
      </c>
      <c r="G45" s="536">
        <f t="shared" si="4"/>
        <v>535208.32999999996</v>
      </c>
      <c r="H45" s="227"/>
      <c r="I45" s="560">
        <f t="shared" si="5"/>
        <v>0</v>
      </c>
      <c r="J45" s="277">
        <f t="shared" si="8"/>
        <v>0</v>
      </c>
      <c r="K45" s="277">
        <f t="shared" si="11"/>
        <v>535208.32999999996</v>
      </c>
      <c r="L45" s="277">
        <f t="shared" si="9"/>
        <v>3211249.98</v>
      </c>
      <c r="M45" s="277">
        <f t="shared" si="6"/>
        <v>535208.32999999996</v>
      </c>
      <c r="N45" s="277">
        <f t="shared" si="10"/>
        <v>3211249.98</v>
      </c>
      <c r="P45"/>
      <c r="V45" s="181"/>
      <c r="W45" s="181"/>
      <c r="X45" s="181"/>
      <c r="Y45" s="181"/>
      <c r="Z45" s="181"/>
      <c r="AA45" s="181"/>
      <c r="AB45" s="181"/>
      <c r="AC45" s="181"/>
      <c r="AD45" s="181"/>
      <c r="AE45" s="181"/>
      <c r="AF45" s="181"/>
      <c r="AG45" s="181"/>
      <c r="AH45" s="181"/>
      <c r="AI45" s="181"/>
      <c r="AJ45" s="181"/>
      <c r="AK45" s="181"/>
      <c r="AL45" s="181"/>
      <c r="AM45" s="181"/>
      <c r="AN45" s="193"/>
      <c r="AO45" s="227"/>
      <c r="AP45" s="227"/>
      <c r="AQ45" s="227"/>
      <c r="AR45" s="227"/>
      <c r="AS45" s="227"/>
      <c r="AT45" s="227"/>
      <c r="AU45" s="227"/>
      <c r="AV45" s="227"/>
      <c r="AW45" s="227"/>
    </row>
    <row r="46" spans="1:49" s="179" customFormat="1" x14ac:dyDescent="0.2">
      <c r="A46" s="185"/>
      <c r="B46" s="165">
        <v>3</v>
      </c>
      <c r="C46" s="267">
        <f t="shared" si="7"/>
        <v>25</v>
      </c>
      <c r="D46" s="227" t="s">
        <v>250</v>
      </c>
      <c r="E46" s="334">
        <v>0</v>
      </c>
      <c r="F46" s="277">
        <v>2140833.33</v>
      </c>
      <c r="G46" s="536">
        <f t="shared" si="4"/>
        <v>2140833.33</v>
      </c>
      <c r="H46" s="227"/>
      <c r="I46" s="560">
        <f t="shared" si="5"/>
        <v>0</v>
      </c>
      <c r="J46" s="277">
        <f t="shared" si="8"/>
        <v>0</v>
      </c>
      <c r="K46" s="277">
        <f t="shared" si="11"/>
        <v>2140833.33</v>
      </c>
      <c r="L46" s="277">
        <f t="shared" si="9"/>
        <v>5352083.3100000005</v>
      </c>
      <c r="M46" s="277">
        <f t="shared" si="6"/>
        <v>2140833.33</v>
      </c>
      <c r="N46" s="277">
        <f t="shared" si="10"/>
        <v>5352083.3100000005</v>
      </c>
      <c r="P46"/>
      <c r="V46" s="268"/>
      <c r="W46" s="268"/>
      <c r="X46" s="268"/>
      <c r="Y46" s="268"/>
      <c r="Z46" s="268"/>
      <c r="AA46" s="268"/>
      <c r="AB46" s="268"/>
      <c r="AC46" s="268"/>
      <c r="AD46" s="268"/>
      <c r="AE46" s="268"/>
      <c r="AF46" s="268"/>
      <c r="AG46" s="268"/>
      <c r="AH46" s="268"/>
      <c r="AI46" s="268"/>
      <c r="AJ46" s="268"/>
      <c r="AK46" s="268"/>
      <c r="AL46" s="268"/>
      <c r="AM46" s="268"/>
      <c r="AN46" s="193"/>
      <c r="AO46" s="227"/>
      <c r="AP46" s="227"/>
      <c r="AQ46" s="227"/>
      <c r="AR46" s="227"/>
      <c r="AS46" s="227"/>
      <c r="AT46" s="227"/>
      <c r="AU46" s="227"/>
      <c r="AV46" s="227"/>
      <c r="AW46" s="227"/>
    </row>
    <row r="47" spans="1:49" s="179" customFormat="1" x14ac:dyDescent="0.2">
      <c r="A47" s="185"/>
      <c r="B47" s="165">
        <v>3</v>
      </c>
      <c r="C47" s="267">
        <f t="shared" si="7"/>
        <v>26</v>
      </c>
      <c r="D47" s="227" t="s">
        <v>250</v>
      </c>
      <c r="E47" s="334">
        <v>0</v>
      </c>
      <c r="F47" s="277">
        <v>2140833.33</v>
      </c>
      <c r="G47" s="536">
        <f t="shared" si="4"/>
        <v>2140833.33</v>
      </c>
      <c r="H47" s="227"/>
      <c r="I47" s="560">
        <f t="shared" si="5"/>
        <v>0</v>
      </c>
      <c r="J47" s="277">
        <f t="shared" si="8"/>
        <v>0</v>
      </c>
      <c r="K47" s="277">
        <f t="shared" si="11"/>
        <v>2140833.33</v>
      </c>
      <c r="L47" s="277">
        <f t="shared" si="9"/>
        <v>7492916.6400000006</v>
      </c>
      <c r="M47" s="277">
        <f t="shared" si="6"/>
        <v>2140833.33</v>
      </c>
      <c r="N47" s="277">
        <f t="shared" si="10"/>
        <v>7492916.6400000006</v>
      </c>
      <c r="P47"/>
      <c r="V47" s="193"/>
      <c r="W47" s="193"/>
      <c r="X47" s="193"/>
      <c r="Y47" s="193"/>
      <c r="Z47" s="193"/>
      <c r="AA47" s="193"/>
      <c r="AB47" s="193"/>
      <c r="AC47" s="193"/>
      <c r="AD47" s="193"/>
      <c r="AE47" s="193"/>
      <c r="AF47" s="193"/>
      <c r="AG47" s="193"/>
      <c r="AH47" s="193"/>
      <c r="AI47" s="193"/>
      <c r="AJ47" s="193"/>
      <c r="AK47" s="193"/>
      <c r="AL47" s="193"/>
      <c r="AM47" s="193"/>
      <c r="AN47" s="193"/>
      <c r="AO47" s="227"/>
      <c r="AP47" s="227"/>
      <c r="AQ47" s="227"/>
      <c r="AR47" s="227"/>
      <c r="AS47" s="227"/>
      <c r="AT47" s="227"/>
      <c r="AU47" s="227"/>
      <c r="AV47" s="227"/>
      <c r="AW47" s="227"/>
    </row>
    <row r="48" spans="1:49" s="179" customFormat="1" x14ac:dyDescent="0.2">
      <c r="A48" s="185"/>
      <c r="B48" s="165">
        <v>3</v>
      </c>
      <c r="C48" s="267">
        <f t="shared" si="7"/>
        <v>27</v>
      </c>
      <c r="D48" s="227" t="s">
        <v>250</v>
      </c>
      <c r="E48" s="334">
        <v>0</v>
      </c>
      <c r="F48" s="277">
        <v>2140833.33</v>
      </c>
      <c r="G48" s="536">
        <f t="shared" si="4"/>
        <v>2140833.33</v>
      </c>
      <c r="H48" s="227"/>
      <c r="I48" s="560">
        <f t="shared" si="5"/>
        <v>0</v>
      </c>
      <c r="J48" s="277">
        <f t="shared" si="8"/>
        <v>0</v>
      </c>
      <c r="K48" s="277">
        <f t="shared" si="11"/>
        <v>2140833.33</v>
      </c>
      <c r="L48" s="277">
        <f t="shared" si="9"/>
        <v>9633749.9700000007</v>
      </c>
      <c r="M48" s="277">
        <f t="shared" si="6"/>
        <v>2140833.33</v>
      </c>
      <c r="N48" s="277">
        <f t="shared" si="10"/>
        <v>9633749.9700000007</v>
      </c>
      <c r="P48"/>
      <c r="V48" s="181"/>
      <c r="W48" s="181"/>
      <c r="X48" s="181"/>
      <c r="Y48" s="181"/>
      <c r="Z48" s="181"/>
      <c r="AA48" s="181"/>
      <c r="AB48" s="181"/>
      <c r="AC48" s="181"/>
      <c r="AD48" s="181"/>
      <c r="AE48" s="181"/>
      <c r="AF48" s="181"/>
      <c r="AG48" s="181"/>
      <c r="AH48" s="181"/>
      <c r="AI48" s="181"/>
      <c r="AJ48" s="181"/>
      <c r="AK48" s="181"/>
      <c r="AL48" s="181"/>
      <c r="AM48" s="181"/>
      <c r="AN48" s="193"/>
      <c r="AO48" s="227"/>
      <c r="AP48" s="227"/>
      <c r="AQ48" s="227"/>
      <c r="AR48" s="227"/>
      <c r="AS48" s="227"/>
      <c r="AT48" s="227"/>
      <c r="AU48" s="227"/>
      <c r="AV48" s="227"/>
      <c r="AW48" s="227"/>
    </row>
    <row r="49" spans="1:49" s="179" customFormat="1" x14ac:dyDescent="0.2">
      <c r="A49" s="185"/>
      <c r="B49" s="165">
        <v>3</v>
      </c>
      <c r="C49" s="267">
        <f t="shared" si="7"/>
        <v>28</v>
      </c>
      <c r="D49" s="227" t="s">
        <v>250</v>
      </c>
      <c r="E49" s="334">
        <v>0</v>
      </c>
      <c r="F49" s="277">
        <v>2140833.33</v>
      </c>
      <c r="G49" s="536">
        <f t="shared" si="4"/>
        <v>2140833.33</v>
      </c>
      <c r="H49" s="227"/>
      <c r="I49" s="560">
        <f t="shared" si="5"/>
        <v>0</v>
      </c>
      <c r="J49" s="277">
        <f t="shared" si="8"/>
        <v>0</v>
      </c>
      <c r="K49" s="277">
        <f t="shared" si="11"/>
        <v>2140833.33</v>
      </c>
      <c r="L49" s="277">
        <f t="shared" si="9"/>
        <v>11774583.300000001</v>
      </c>
      <c r="M49" s="277">
        <f t="shared" si="6"/>
        <v>2140833.33</v>
      </c>
      <c r="N49" s="277">
        <f t="shared" si="10"/>
        <v>11774583.300000001</v>
      </c>
      <c r="P49"/>
      <c r="V49" s="193"/>
      <c r="W49" s="193"/>
      <c r="X49" s="193"/>
      <c r="Y49" s="193"/>
      <c r="Z49" s="193"/>
      <c r="AA49" s="193"/>
      <c r="AB49" s="193"/>
      <c r="AC49" s="193"/>
      <c r="AD49" s="193"/>
      <c r="AE49" s="193"/>
      <c r="AF49" s="193"/>
      <c r="AG49" s="193"/>
      <c r="AH49" s="193"/>
      <c r="AI49" s="193"/>
      <c r="AJ49" s="193"/>
      <c r="AK49" s="193"/>
      <c r="AL49" s="193"/>
      <c r="AM49" s="193"/>
      <c r="AN49" s="193"/>
      <c r="AO49" s="227"/>
      <c r="AP49" s="227"/>
      <c r="AQ49" s="227"/>
      <c r="AR49" s="227"/>
      <c r="AS49" s="227"/>
      <c r="AT49" s="227"/>
      <c r="AU49" s="227"/>
      <c r="AV49" s="227"/>
      <c r="AW49" s="227"/>
    </row>
    <row r="50" spans="1:49" s="179" customFormat="1" x14ac:dyDescent="0.2">
      <c r="A50" s="185"/>
      <c r="B50" s="165">
        <v>3</v>
      </c>
      <c r="C50" s="267">
        <f t="shared" si="7"/>
        <v>29</v>
      </c>
      <c r="D50" s="227" t="s">
        <v>250</v>
      </c>
      <c r="E50" s="334">
        <v>0</v>
      </c>
      <c r="F50" s="277">
        <v>2140833.33</v>
      </c>
      <c r="G50" s="536">
        <f t="shared" si="4"/>
        <v>2140833.33</v>
      </c>
      <c r="H50" s="227"/>
      <c r="I50" s="560">
        <f t="shared" si="5"/>
        <v>0</v>
      </c>
      <c r="J50" s="277">
        <f t="shared" si="8"/>
        <v>0</v>
      </c>
      <c r="K50" s="277">
        <f t="shared" si="11"/>
        <v>2140833.33</v>
      </c>
      <c r="L50" s="277">
        <f t="shared" si="9"/>
        <v>13915416.630000001</v>
      </c>
      <c r="M50" s="277">
        <f t="shared" si="6"/>
        <v>2140833.33</v>
      </c>
      <c r="N50" s="277">
        <f t="shared" si="10"/>
        <v>13915416.630000001</v>
      </c>
      <c r="P50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  <c r="AJ50" s="229"/>
      <c r="AK50" s="229"/>
      <c r="AL50" s="229"/>
      <c r="AM50" s="229"/>
      <c r="AN50" s="156"/>
      <c r="AO50" s="227"/>
      <c r="AP50" s="227"/>
      <c r="AQ50" s="227"/>
      <c r="AR50" s="227"/>
      <c r="AS50" s="227"/>
      <c r="AT50" s="227"/>
      <c r="AU50" s="227"/>
      <c r="AV50" s="227"/>
      <c r="AW50" s="227"/>
    </row>
    <row r="51" spans="1:49" s="179" customFormat="1" x14ac:dyDescent="0.2">
      <c r="A51" s="185"/>
      <c r="B51" s="165">
        <v>3</v>
      </c>
      <c r="C51" s="267">
        <f t="shared" si="7"/>
        <v>30</v>
      </c>
      <c r="D51" s="227" t="s">
        <v>250</v>
      </c>
      <c r="E51" s="334">
        <v>0</v>
      </c>
      <c r="F51" s="277">
        <v>2140833.33</v>
      </c>
      <c r="G51" s="536">
        <f t="shared" si="4"/>
        <v>2140833.33</v>
      </c>
      <c r="H51" s="227"/>
      <c r="I51" s="560">
        <f t="shared" si="5"/>
        <v>0</v>
      </c>
      <c r="J51" s="277">
        <f t="shared" si="8"/>
        <v>0</v>
      </c>
      <c r="K51" s="277">
        <f t="shared" si="11"/>
        <v>2140833.33</v>
      </c>
      <c r="L51" s="277">
        <f t="shared" si="9"/>
        <v>16056249.960000001</v>
      </c>
      <c r="M51" s="277">
        <f t="shared" si="6"/>
        <v>2140833.33</v>
      </c>
      <c r="N51" s="277">
        <f t="shared" si="10"/>
        <v>16056249.960000001</v>
      </c>
      <c r="P51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  <c r="AJ51" s="229"/>
      <c r="AK51" s="229"/>
      <c r="AL51" s="229"/>
      <c r="AM51" s="229"/>
      <c r="AN51" s="156"/>
      <c r="AO51" s="227"/>
      <c r="AP51" s="227"/>
      <c r="AQ51" s="227"/>
      <c r="AR51" s="227"/>
      <c r="AS51" s="227"/>
      <c r="AT51" s="227"/>
      <c r="AU51" s="227"/>
      <c r="AV51" s="227"/>
      <c r="AW51" s="227"/>
    </row>
    <row r="52" spans="1:49" s="179" customFormat="1" x14ac:dyDescent="0.2">
      <c r="A52" s="174"/>
      <c r="B52" s="165">
        <v>3</v>
      </c>
      <c r="C52" s="267">
        <f t="shared" si="7"/>
        <v>31</v>
      </c>
      <c r="D52" s="227" t="s">
        <v>250</v>
      </c>
      <c r="E52" s="334">
        <v>0</v>
      </c>
      <c r="F52" s="277">
        <v>2140833.33</v>
      </c>
      <c r="G52" s="536">
        <f t="shared" si="4"/>
        <v>2140833.33</v>
      </c>
      <c r="H52" s="227"/>
      <c r="I52" s="560">
        <f t="shared" si="5"/>
        <v>0</v>
      </c>
      <c r="J52" s="277">
        <f t="shared" si="8"/>
        <v>0</v>
      </c>
      <c r="K52" s="277">
        <f t="shared" si="11"/>
        <v>2140833.33</v>
      </c>
      <c r="L52" s="277">
        <f t="shared" si="9"/>
        <v>18197083.289999999</v>
      </c>
      <c r="M52" s="277">
        <f t="shared" si="6"/>
        <v>2140833.33</v>
      </c>
      <c r="N52" s="277">
        <f t="shared" si="10"/>
        <v>18197083.289999999</v>
      </c>
      <c r="P52"/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  <c r="AF52" s="176"/>
      <c r="AG52" s="176"/>
      <c r="AH52" s="176"/>
      <c r="AI52" s="176"/>
      <c r="AJ52" s="176"/>
      <c r="AK52" s="176"/>
      <c r="AL52" s="176"/>
      <c r="AM52" s="176"/>
      <c r="AN52" s="176"/>
      <c r="AO52" s="227"/>
      <c r="AP52" s="227"/>
      <c r="AQ52" s="227"/>
      <c r="AR52" s="227"/>
      <c r="AS52" s="227"/>
      <c r="AT52" s="227"/>
      <c r="AU52" s="227"/>
      <c r="AV52" s="227"/>
      <c r="AW52" s="227"/>
    </row>
    <row r="53" spans="1:49" s="179" customFormat="1" x14ac:dyDescent="0.2">
      <c r="A53" s="185"/>
      <c r="B53" s="165">
        <v>3</v>
      </c>
      <c r="C53" s="267">
        <f t="shared" si="7"/>
        <v>32</v>
      </c>
      <c r="D53" s="227" t="s">
        <v>250</v>
      </c>
      <c r="E53" s="334">
        <v>0</v>
      </c>
      <c r="F53" s="277">
        <v>2140833.33</v>
      </c>
      <c r="G53" s="536">
        <f t="shared" si="4"/>
        <v>2140833.33</v>
      </c>
      <c r="H53" s="227"/>
      <c r="I53" s="560">
        <f t="shared" si="5"/>
        <v>0</v>
      </c>
      <c r="J53" s="277">
        <f t="shared" si="8"/>
        <v>0</v>
      </c>
      <c r="K53" s="277">
        <f t="shared" si="11"/>
        <v>2140833.33</v>
      </c>
      <c r="L53" s="277">
        <f t="shared" si="9"/>
        <v>20337916.619999997</v>
      </c>
      <c r="M53" s="277">
        <f t="shared" si="6"/>
        <v>2140833.33</v>
      </c>
      <c r="N53" s="277">
        <f t="shared" si="10"/>
        <v>20337916.619999997</v>
      </c>
      <c r="P53"/>
      <c r="V53" s="181"/>
      <c r="W53" s="181"/>
      <c r="X53" s="181"/>
      <c r="Y53" s="181"/>
      <c r="Z53" s="181"/>
      <c r="AA53" s="181"/>
      <c r="AB53" s="181"/>
      <c r="AC53" s="181"/>
      <c r="AD53" s="181"/>
      <c r="AE53" s="181"/>
      <c r="AF53" s="181"/>
      <c r="AG53" s="181"/>
      <c r="AH53" s="181"/>
      <c r="AI53" s="181"/>
      <c r="AJ53" s="181"/>
      <c r="AK53" s="181"/>
      <c r="AL53" s="181"/>
      <c r="AM53" s="181"/>
      <c r="AN53" s="181"/>
      <c r="AO53" s="227"/>
      <c r="AP53" s="227"/>
      <c r="AQ53" s="227"/>
      <c r="AR53" s="227"/>
      <c r="AS53" s="227"/>
      <c r="AT53" s="227"/>
      <c r="AU53" s="227"/>
      <c r="AV53" s="227"/>
      <c r="AW53" s="227"/>
    </row>
    <row r="54" spans="1:49" s="179" customFormat="1" x14ac:dyDescent="0.2">
      <c r="A54" s="185"/>
      <c r="B54" s="165">
        <v>3</v>
      </c>
      <c r="C54" s="267">
        <f t="shared" si="7"/>
        <v>33</v>
      </c>
      <c r="D54" s="227" t="s">
        <v>250</v>
      </c>
      <c r="E54" s="334">
        <v>0</v>
      </c>
      <c r="F54" s="277">
        <v>2140833.33</v>
      </c>
      <c r="G54" s="536">
        <f t="shared" si="4"/>
        <v>2140833.33</v>
      </c>
      <c r="H54" s="227"/>
      <c r="I54" s="560">
        <f t="shared" si="5"/>
        <v>0</v>
      </c>
      <c r="J54" s="277">
        <f t="shared" si="8"/>
        <v>0</v>
      </c>
      <c r="K54" s="277">
        <f t="shared" si="11"/>
        <v>2140833.33</v>
      </c>
      <c r="L54" s="277">
        <f t="shared" si="9"/>
        <v>22478749.949999996</v>
      </c>
      <c r="M54" s="277">
        <f t="shared" si="6"/>
        <v>2140833.33</v>
      </c>
      <c r="N54" s="277">
        <f t="shared" si="10"/>
        <v>22478749.949999996</v>
      </c>
      <c r="P54"/>
      <c r="V54" s="181"/>
      <c r="W54" s="181"/>
      <c r="X54" s="181"/>
      <c r="Y54" s="181"/>
      <c r="Z54" s="181"/>
      <c r="AA54" s="181"/>
      <c r="AB54" s="181"/>
      <c r="AC54" s="181"/>
      <c r="AD54" s="181"/>
      <c r="AE54" s="181"/>
      <c r="AF54" s="181"/>
      <c r="AG54" s="181"/>
      <c r="AH54" s="181"/>
      <c r="AI54" s="181"/>
      <c r="AJ54" s="181"/>
      <c r="AK54" s="181"/>
      <c r="AL54" s="181"/>
      <c r="AM54" s="181"/>
      <c r="AN54" s="181"/>
      <c r="AO54" s="227"/>
      <c r="AP54" s="227"/>
      <c r="AQ54" s="227"/>
      <c r="AR54" s="227"/>
      <c r="AS54" s="227"/>
      <c r="AT54" s="227"/>
      <c r="AU54" s="227"/>
      <c r="AV54" s="227"/>
      <c r="AW54" s="227"/>
    </row>
    <row r="55" spans="1:49" s="179" customFormat="1" x14ac:dyDescent="0.2">
      <c r="A55" s="185"/>
      <c r="B55" s="165">
        <v>3</v>
      </c>
      <c r="C55" s="267">
        <f t="shared" si="7"/>
        <v>34</v>
      </c>
      <c r="D55" s="227" t="s">
        <v>250</v>
      </c>
      <c r="E55" s="334">
        <v>0</v>
      </c>
      <c r="F55" s="277">
        <v>2140833.33</v>
      </c>
      <c r="G55" s="536">
        <f t="shared" si="4"/>
        <v>2140833.33</v>
      </c>
      <c r="H55" s="227"/>
      <c r="I55" s="560">
        <f t="shared" si="5"/>
        <v>0</v>
      </c>
      <c r="J55" s="277">
        <f t="shared" si="8"/>
        <v>0</v>
      </c>
      <c r="K55" s="277">
        <f t="shared" si="11"/>
        <v>2140833.33</v>
      </c>
      <c r="L55" s="277">
        <f t="shared" si="9"/>
        <v>24619583.279999994</v>
      </c>
      <c r="M55" s="277">
        <f t="shared" si="6"/>
        <v>2140833.33</v>
      </c>
      <c r="N55" s="277">
        <f t="shared" si="10"/>
        <v>24619583.279999994</v>
      </c>
      <c r="P55"/>
      <c r="V55" s="214"/>
      <c r="W55" s="214"/>
      <c r="X55" s="214"/>
      <c r="Y55" s="214"/>
      <c r="Z55" s="214"/>
      <c r="AA55" s="214"/>
      <c r="AB55" s="214"/>
      <c r="AC55" s="214"/>
      <c r="AD55" s="214"/>
      <c r="AE55" s="214"/>
      <c r="AF55" s="214"/>
      <c r="AG55" s="214"/>
      <c r="AH55" s="214"/>
      <c r="AI55" s="214"/>
      <c r="AJ55" s="214"/>
      <c r="AK55" s="214"/>
      <c r="AL55" s="214"/>
      <c r="AM55" s="214"/>
      <c r="AN55" s="181"/>
      <c r="AO55" s="227"/>
      <c r="AP55" s="227"/>
      <c r="AQ55" s="227"/>
      <c r="AR55" s="227"/>
      <c r="AS55" s="227"/>
      <c r="AT55" s="227"/>
      <c r="AU55" s="227"/>
      <c r="AV55" s="227"/>
      <c r="AW55" s="227"/>
    </row>
    <row r="56" spans="1:49" s="179" customFormat="1" x14ac:dyDescent="0.2">
      <c r="A56" s="185"/>
      <c r="B56" s="165">
        <v>3</v>
      </c>
      <c r="C56" s="267">
        <f t="shared" si="7"/>
        <v>35</v>
      </c>
      <c r="D56" s="227" t="s">
        <v>250</v>
      </c>
      <c r="E56" s="334">
        <v>0</v>
      </c>
      <c r="F56" s="277">
        <v>2140833.33</v>
      </c>
      <c r="G56" s="536">
        <f t="shared" si="4"/>
        <v>2140833.33</v>
      </c>
      <c r="H56" s="227"/>
      <c r="I56" s="560">
        <f t="shared" si="5"/>
        <v>0</v>
      </c>
      <c r="J56" s="277">
        <f t="shared" si="8"/>
        <v>0</v>
      </c>
      <c r="K56" s="277">
        <f t="shared" si="11"/>
        <v>2140833.33</v>
      </c>
      <c r="L56" s="277">
        <f t="shared" si="9"/>
        <v>26760416.609999992</v>
      </c>
      <c r="M56" s="277">
        <f t="shared" si="6"/>
        <v>2140833.33</v>
      </c>
      <c r="N56" s="277">
        <f t="shared" si="10"/>
        <v>26760416.609999992</v>
      </c>
      <c r="P56"/>
      <c r="V56" s="270"/>
      <c r="W56" s="270"/>
      <c r="X56" s="270"/>
      <c r="Y56" s="270"/>
      <c r="Z56" s="270"/>
      <c r="AA56" s="270"/>
      <c r="AB56" s="270"/>
      <c r="AC56" s="270"/>
      <c r="AD56" s="270"/>
      <c r="AE56" s="270"/>
      <c r="AF56" s="270"/>
      <c r="AG56" s="270"/>
      <c r="AH56" s="270"/>
      <c r="AI56" s="270"/>
      <c r="AJ56" s="270"/>
      <c r="AK56" s="270"/>
      <c r="AL56" s="270"/>
      <c r="AM56" s="270"/>
      <c r="AN56" s="176"/>
      <c r="AO56" s="227"/>
      <c r="AP56" s="227"/>
      <c r="AQ56" s="227"/>
      <c r="AR56" s="227"/>
      <c r="AS56" s="227"/>
      <c r="AT56" s="227"/>
      <c r="AU56" s="227"/>
      <c r="AV56" s="227"/>
      <c r="AW56" s="227"/>
    </row>
    <row r="57" spans="1:49" s="179" customFormat="1" x14ac:dyDescent="0.2">
      <c r="A57" s="185"/>
      <c r="B57" s="165">
        <v>3</v>
      </c>
      <c r="C57" s="267">
        <f t="shared" si="7"/>
        <v>36</v>
      </c>
      <c r="D57" s="197" t="s">
        <v>250</v>
      </c>
      <c r="E57" s="520">
        <v>0</v>
      </c>
      <c r="F57" s="519">
        <v>2140833.33</v>
      </c>
      <c r="G57" s="537">
        <f t="shared" si="4"/>
        <v>2140833.33</v>
      </c>
      <c r="H57" s="227"/>
      <c r="I57" s="561">
        <f t="shared" si="5"/>
        <v>0</v>
      </c>
      <c r="J57" s="519">
        <f t="shared" si="8"/>
        <v>0</v>
      </c>
      <c r="K57" s="519">
        <f t="shared" si="11"/>
        <v>2140833.33</v>
      </c>
      <c r="L57" s="519">
        <f t="shared" si="9"/>
        <v>28901249.93999999</v>
      </c>
      <c r="M57" s="519">
        <f t="shared" si="6"/>
        <v>2140833.33</v>
      </c>
      <c r="N57" s="519">
        <f t="shared" si="10"/>
        <v>28901249.93999999</v>
      </c>
      <c r="P57"/>
      <c r="V57" s="181"/>
      <c r="W57" s="181"/>
      <c r="X57" s="181"/>
      <c r="Y57" s="181"/>
      <c r="Z57" s="181"/>
      <c r="AA57" s="181"/>
      <c r="AB57" s="181"/>
      <c r="AC57" s="181"/>
      <c r="AD57" s="181"/>
      <c r="AE57" s="181"/>
      <c r="AF57" s="181"/>
      <c r="AG57" s="181"/>
      <c r="AH57" s="181"/>
      <c r="AI57" s="181"/>
      <c r="AJ57" s="181"/>
      <c r="AK57" s="181"/>
      <c r="AL57" s="181"/>
      <c r="AM57" s="181"/>
      <c r="AN57" s="232"/>
      <c r="AO57" s="227"/>
      <c r="AP57" s="227"/>
      <c r="AQ57" s="227"/>
      <c r="AR57" s="227"/>
      <c r="AS57" s="227"/>
      <c r="AT57" s="227"/>
      <c r="AU57" s="227"/>
      <c r="AV57" s="227"/>
      <c r="AW57" s="227"/>
    </row>
    <row r="58" spans="1:49" s="179" customFormat="1" x14ac:dyDescent="0.2">
      <c r="A58" s="185"/>
      <c r="B58" s="535">
        <v>4</v>
      </c>
      <c r="C58" s="264">
        <f t="shared" si="7"/>
        <v>37</v>
      </c>
      <c r="D58" s="227" t="s">
        <v>250</v>
      </c>
      <c r="E58" s="334">
        <v>0</v>
      </c>
      <c r="F58" s="277">
        <v>2140833.33</v>
      </c>
      <c r="G58" s="536">
        <f t="shared" si="4"/>
        <v>2140833.33</v>
      </c>
      <c r="H58" s="227"/>
      <c r="I58" s="560">
        <f t="shared" si="5"/>
        <v>0</v>
      </c>
      <c r="J58" s="277">
        <f t="shared" si="8"/>
        <v>0</v>
      </c>
      <c r="K58" s="277">
        <f t="shared" si="11"/>
        <v>2140833.33</v>
      </c>
      <c r="L58" s="277">
        <f t="shared" si="9"/>
        <v>31042083.269999988</v>
      </c>
      <c r="M58" s="277">
        <f t="shared" si="6"/>
        <v>2140833.33</v>
      </c>
      <c r="N58" s="277">
        <f t="shared" si="10"/>
        <v>31042083.269999988</v>
      </c>
      <c r="P58"/>
      <c r="V58" s="181"/>
      <c r="W58" s="181"/>
      <c r="X58" s="181"/>
      <c r="Y58" s="181"/>
      <c r="Z58" s="181"/>
      <c r="AA58" s="181"/>
      <c r="AB58" s="181"/>
      <c r="AC58" s="181"/>
      <c r="AD58" s="181"/>
      <c r="AE58" s="181"/>
      <c r="AF58" s="181"/>
      <c r="AG58" s="181"/>
      <c r="AH58" s="181"/>
      <c r="AI58" s="181"/>
      <c r="AJ58" s="181"/>
      <c r="AK58" s="181"/>
      <c r="AL58" s="181"/>
      <c r="AM58" s="181"/>
      <c r="AN58" s="232"/>
      <c r="AO58" s="227"/>
      <c r="AP58" s="227"/>
      <c r="AQ58" s="227"/>
      <c r="AR58" s="227"/>
      <c r="AS58" s="227"/>
      <c r="AT58" s="227"/>
      <c r="AU58" s="227"/>
      <c r="AV58" s="227"/>
      <c r="AW58" s="227"/>
    </row>
    <row r="59" spans="1:49" s="179" customFormat="1" x14ac:dyDescent="0.2">
      <c r="A59" s="185"/>
      <c r="B59" s="165">
        <v>4</v>
      </c>
      <c r="C59" s="267">
        <f t="shared" si="7"/>
        <v>38</v>
      </c>
      <c r="D59" s="227" t="s">
        <v>250</v>
      </c>
      <c r="E59" s="334">
        <v>0</v>
      </c>
      <c r="F59" s="277">
        <v>2140833.33</v>
      </c>
      <c r="G59" s="536">
        <f t="shared" si="4"/>
        <v>2140833.33</v>
      </c>
      <c r="H59" s="227"/>
      <c r="I59" s="560">
        <f t="shared" si="5"/>
        <v>0</v>
      </c>
      <c r="J59" s="277">
        <f t="shared" si="8"/>
        <v>0</v>
      </c>
      <c r="K59" s="277">
        <f t="shared" si="11"/>
        <v>2140833.33</v>
      </c>
      <c r="L59" s="277">
        <f t="shared" si="9"/>
        <v>33182916.599999987</v>
      </c>
      <c r="M59" s="277">
        <f t="shared" si="6"/>
        <v>2140833.33</v>
      </c>
      <c r="N59" s="277">
        <f t="shared" si="10"/>
        <v>33182916.599999987</v>
      </c>
      <c r="P59"/>
      <c r="V59" s="230"/>
      <c r="W59" s="230"/>
      <c r="X59" s="230"/>
      <c r="Y59" s="230"/>
      <c r="Z59" s="230"/>
      <c r="AA59" s="230"/>
      <c r="AB59" s="230"/>
      <c r="AC59" s="230"/>
      <c r="AD59" s="230"/>
      <c r="AE59" s="230"/>
      <c r="AF59" s="230"/>
      <c r="AG59" s="230"/>
      <c r="AH59" s="230"/>
      <c r="AI59" s="230"/>
      <c r="AJ59" s="230"/>
      <c r="AK59" s="230"/>
      <c r="AL59" s="230"/>
      <c r="AM59" s="230"/>
      <c r="AN59" s="181"/>
      <c r="AO59" s="227"/>
      <c r="AP59" s="227"/>
      <c r="AQ59" s="227"/>
      <c r="AR59" s="227"/>
      <c r="AS59" s="227"/>
      <c r="AT59" s="227"/>
      <c r="AU59" s="227"/>
      <c r="AV59" s="227"/>
      <c r="AW59" s="227"/>
    </row>
    <row r="60" spans="1:49" s="179" customFormat="1" x14ac:dyDescent="0.2">
      <c r="A60" s="185"/>
      <c r="B60" s="165">
        <v>4</v>
      </c>
      <c r="C60" s="267">
        <f t="shared" si="7"/>
        <v>39</v>
      </c>
      <c r="D60" s="227" t="s">
        <v>250</v>
      </c>
      <c r="E60" s="334">
        <v>0</v>
      </c>
      <c r="F60" s="277">
        <v>2140833.33</v>
      </c>
      <c r="G60" s="536">
        <f t="shared" si="4"/>
        <v>2140833.33</v>
      </c>
      <c r="H60" s="227"/>
      <c r="I60" s="560">
        <f t="shared" si="5"/>
        <v>0</v>
      </c>
      <c r="J60" s="277">
        <f t="shared" si="8"/>
        <v>0</v>
      </c>
      <c r="K60" s="277">
        <f t="shared" si="11"/>
        <v>2140833.33</v>
      </c>
      <c r="L60" s="277">
        <f t="shared" si="9"/>
        <v>35323749.929999985</v>
      </c>
      <c r="M60" s="277">
        <f t="shared" si="6"/>
        <v>2140833.33</v>
      </c>
      <c r="N60" s="277">
        <f t="shared" si="10"/>
        <v>35323749.929999985</v>
      </c>
      <c r="P60"/>
      <c r="V60" s="230"/>
      <c r="W60" s="230"/>
      <c r="X60" s="230"/>
      <c r="Y60" s="230"/>
      <c r="Z60" s="230"/>
      <c r="AA60" s="230"/>
      <c r="AB60" s="230"/>
      <c r="AC60" s="230"/>
      <c r="AD60" s="230"/>
      <c r="AE60" s="230"/>
      <c r="AF60" s="230"/>
      <c r="AG60" s="230"/>
      <c r="AH60" s="230"/>
      <c r="AI60" s="230"/>
      <c r="AJ60" s="230"/>
      <c r="AK60" s="230"/>
      <c r="AL60" s="230"/>
      <c r="AM60" s="230"/>
      <c r="AN60" s="181"/>
      <c r="AO60" s="227"/>
      <c r="AP60" s="227"/>
      <c r="AQ60" s="227"/>
      <c r="AR60" s="227"/>
      <c r="AS60" s="227"/>
      <c r="AT60" s="227"/>
      <c r="AU60" s="227"/>
      <c r="AV60" s="227"/>
      <c r="AW60" s="227"/>
    </row>
    <row r="61" spans="1:49" s="179" customFormat="1" x14ac:dyDescent="0.2">
      <c r="A61" s="185"/>
      <c r="B61" s="165">
        <v>4</v>
      </c>
      <c r="C61" s="267">
        <f t="shared" si="7"/>
        <v>40</v>
      </c>
      <c r="D61" s="227" t="s">
        <v>250</v>
      </c>
      <c r="E61" s="277">
        <v>12134624.98</v>
      </c>
      <c r="F61" s="277">
        <v>2140833.33</v>
      </c>
      <c r="G61" s="536">
        <f t="shared" si="4"/>
        <v>14275458.310000001</v>
      </c>
      <c r="H61" s="227"/>
      <c r="I61" s="560">
        <f t="shared" si="5"/>
        <v>12134624.98</v>
      </c>
      <c r="J61" s="277">
        <f t="shared" si="8"/>
        <v>12134624.98</v>
      </c>
      <c r="K61" s="277">
        <f t="shared" si="11"/>
        <v>2140833.33</v>
      </c>
      <c r="L61" s="277">
        <f t="shared" si="9"/>
        <v>37464583.259999983</v>
      </c>
      <c r="M61" s="277">
        <f t="shared" si="6"/>
        <v>14275458.310000001</v>
      </c>
      <c r="N61" s="277">
        <f t="shared" si="10"/>
        <v>49599208.239999987</v>
      </c>
      <c r="P61"/>
      <c r="V61" s="181"/>
      <c r="W61" s="181"/>
      <c r="X61" s="181"/>
      <c r="Y61" s="181"/>
      <c r="Z61" s="181"/>
      <c r="AA61" s="181"/>
      <c r="AB61" s="181"/>
      <c r="AC61" s="181"/>
      <c r="AD61" s="181"/>
      <c r="AE61" s="181"/>
      <c r="AF61" s="181"/>
      <c r="AG61" s="181"/>
      <c r="AH61" s="181"/>
      <c r="AI61" s="181"/>
      <c r="AJ61" s="181"/>
      <c r="AK61" s="181"/>
      <c r="AL61" s="181"/>
      <c r="AM61" s="181"/>
      <c r="AN61" s="181"/>
      <c r="AO61" s="227"/>
      <c r="AP61" s="227"/>
      <c r="AQ61" s="227"/>
      <c r="AR61" s="227"/>
      <c r="AS61" s="227"/>
      <c r="AT61" s="227"/>
      <c r="AU61" s="227"/>
      <c r="AV61" s="227"/>
      <c r="AW61" s="227"/>
    </row>
    <row r="62" spans="1:49" s="179" customFormat="1" x14ac:dyDescent="0.2">
      <c r="A62" s="185"/>
      <c r="B62" s="535">
        <v>4</v>
      </c>
      <c r="C62" s="264">
        <f t="shared" si="7"/>
        <v>41</v>
      </c>
      <c r="D62" s="227" t="s">
        <v>250</v>
      </c>
      <c r="E62" s="277">
        <v>12134624.98</v>
      </c>
      <c r="F62" s="277">
        <v>2140833.33</v>
      </c>
      <c r="G62" s="536">
        <f t="shared" si="4"/>
        <v>14275458.310000001</v>
      </c>
      <c r="H62" s="227"/>
      <c r="I62" s="560">
        <f t="shared" si="5"/>
        <v>12134624.98</v>
      </c>
      <c r="J62" s="277">
        <f t="shared" si="8"/>
        <v>24269249.960000001</v>
      </c>
      <c r="K62" s="277">
        <f t="shared" si="11"/>
        <v>2140833.33</v>
      </c>
      <c r="L62" s="277">
        <f t="shared" si="9"/>
        <v>39605416.589999981</v>
      </c>
      <c r="M62" s="277">
        <f t="shared" si="6"/>
        <v>14275458.310000001</v>
      </c>
      <c r="N62" s="277">
        <f t="shared" si="10"/>
        <v>63874666.54999999</v>
      </c>
      <c r="P62"/>
      <c r="V62" s="214"/>
      <c r="W62" s="214"/>
      <c r="X62" s="214"/>
      <c r="Y62" s="214"/>
      <c r="Z62" s="214"/>
      <c r="AA62" s="214"/>
      <c r="AB62" s="214"/>
      <c r="AC62" s="214"/>
      <c r="AD62" s="214"/>
      <c r="AE62" s="214"/>
      <c r="AF62" s="214"/>
      <c r="AG62" s="214"/>
      <c r="AH62" s="214"/>
      <c r="AI62" s="214"/>
      <c r="AJ62" s="214"/>
      <c r="AK62" s="214"/>
      <c r="AL62" s="214"/>
      <c r="AM62" s="214"/>
      <c r="AN62" s="181"/>
      <c r="AO62" s="227"/>
      <c r="AP62" s="227"/>
      <c r="AQ62" s="227"/>
      <c r="AR62" s="227"/>
      <c r="AS62" s="227"/>
      <c r="AT62" s="227"/>
      <c r="AU62" s="227"/>
      <c r="AV62" s="227"/>
      <c r="AW62" s="227"/>
    </row>
    <row r="63" spans="1:49" s="179" customFormat="1" x14ac:dyDescent="0.2">
      <c r="A63" s="185"/>
      <c r="B63" s="165">
        <v>4</v>
      </c>
      <c r="C63" s="267">
        <f t="shared" si="7"/>
        <v>42</v>
      </c>
      <c r="D63" s="227" t="s">
        <v>250</v>
      </c>
      <c r="E63" s="335">
        <v>12134624.98</v>
      </c>
      <c r="F63" s="335">
        <v>2140833.33</v>
      </c>
      <c r="G63" s="484">
        <f t="shared" si="4"/>
        <v>14275458.310000001</v>
      </c>
      <c r="H63" s="491"/>
      <c r="I63" s="562">
        <f t="shared" si="5"/>
        <v>12134624.98</v>
      </c>
      <c r="J63" s="335">
        <f t="shared" si="8"/>
        <v>36403874.939999998</v>
      </c>
      <c r="K63" s="335">
        <f t="shared" si="11"/>
        <v>2140833.33</v>
      </c>
      <c r="L63" s="335">
        <f t="shared" si="9"/>
        <v>41746249.919999979</v>
      </c>
      <c r="M63" s="335">
        <f t="shared" si="6"/>
        <v>14275458.310000001</v>
      </c>
      <c r="N63" s="335">
        <f t="shared" si="10"/>
        <v>78150124.859999985</v>
      </c>
      <c r="O63" s="249"/>
      <c r="P63"/>
      <c r="V63" s="270"/>
      <c r="W63" s="270"/>
      <c r="X63" s="270"/>
      <c r="Y63" s="270"/>
      <c r="Z63" s="270"/>
      <c r="AA63" s="270"/>
      <c r="AB63" s="270"/>
      <c r="AC63" s="270"/>
      <c r="AD63" s="270"/>
      <c r="AE63" s="270"/>
      <c r="AF63" s="270"/>
      <c r="AG63" s="270"/>
      <c r="AH63" s="270"/>
      <c r="AI63" s="270"/>
      <c r="AJ63" s="270"/>
      <c r="AK63" s="270"/>
      <c r="AL63" s="270"/>
      <c r="AM63" s="270"/>
      <c r="AN63" s="176"/>
      <c r="AO63" s="227"/>
      <c r="AP63" s="227"/>
      <c r="AQ63" s="227"/>
      <c r="AR63" s="227"/>
      <c r="AS63" s="227"/>
      <c r="AT63" s="227"/>
      <c r="AU63" s="227"/>
      <c r="AV63" s="227"/>
      <c r="AW63" s="227"/>
    </row>
    <row r="64" spans="1:49" s="179" customFormat="1" x14ac:dyDescent="0.2">
      <c r="A64" s="185"/>
      <c r="B64" s="165">
        <v>4</v>
      </c>
      <c r="C64" s="267">
        <f t="shared" si="7"/>
        <v>43</v>
      </c>
      <c r="D64" s="227" t="s">
        <v>250</v>
      </c>
      <c r="E64" s="277">
        <v>12134624.98</v>
      </c>
      <c r="F64" s="277">
        <v>2140833.33</v>
      </c>
      <c r="G64" s="536">
        <f t="shared" si="4"/>
        <v>14275458.310000001</v>
      </c>
      <c r="H64" s="227"/>
      <c r="I64" s="560">
        <f t="shared" si="5"/>
        <v>12134624.98</v>
      </c>
      <c r="J64" s="277">
        <f t="shared" si="8"/>
        <v>48538499.920000002</v>
      </c>
      <c r="K64" s="277">
        <f t="shared" si="11"/>
        <v>2140833.33</v>
      </c>
      <c r="L64" s="277">
        <f t="shared" si="9"/>
        <v>43887083.249999978</v>
      </c>
      <c r="M64" s="277">
        <f t="shared" si="6"/>
        <v>14275458.310000001</v>
      </c>
      <c r="N64" s="277">
        <f t="shared" si="10"/>
        <v>92425583.169999987</v>
      </c>
      <c r="P64"/>
      <c r="V64" s="181"/>
      <c r="W64" s="181"/>
      <c r="X64" s="181"/>
      <c r="Y64" s="181"/>
      <c r="Z64" s="181"/>
      <c r="AA64" s="181"/>
      <c r="AB64" s="181"/>
      <c r="AC64" s="181"/>
      <c r="AD64" s="181"/>
      <c r="AE64" s="181"/>
      <c r="AF64" s="181"/>
      <c r="AG64" s="181"/>
      <c r="AH64" s="181"/>
      <c r="AI64" s="181"/>
      <c r="AJ64" s="181"/>
      <c r="AK64" s="181"/>
      <c r="AL64" s="181"/>
      <c r="AM64" s="181"/>
      <c r="AN64" s="232"/>
      <c r="AO64" s="227"/>
      <c r="AP64" s="227"/>
      <c r="AQ64" s="227"/>
      <c r="AR64" s="227"/>
      <c r="AS64" s="227"/>
      <c r="AT64" s="227"/>
      <c r="AU64" s="227"/>
      <c r="AV64" s="227"/>
      <c r="AW64" s="227"/>
    </row>
    <row r="65" spans="1:49" s="179" customFormat="1" x14ac:dyDescent="0.2">
      <c r="A65" s="185"/>
      <c r="B65" s="165">
        <v>4</v>
      </c>
      <c r="C65" s="267">
        <f t="shared" si="7"/>
        <v>44</v>
      </c>
      <c r="D65" s="227" t="s">
        <v>250</v>
      </c>
      <c r="E65" s="277">
        <v>12134624.98</v>
      </c>
      <c r="F65" s="277">
        <v>2140833.33</v>
      </c>
      <c r="G65" s="536">
        <f t="shared" si="4"/>
        <v>14275458.310000001</v>
      </c>
      <c r="H65" s="227"/>
      <c r="I65" s="560">
        <f t="shared" si="5"/>
        <v>12134624.98</v>
      </c>
      <c r="J65" s="277">
        <f t="shared" si="8"/>
        <v>60673124.900000006</v>
      </c>
      <c r="K65" s="277">
        <f t="shared" si="11"/>
        <v>2140833.33</v>
      </c>
      <c r="L65" s="277">
        <f t="shared" si="9"/>
        <v>46027916.579999976</v>
      </c>
      <c r="M65" s="277">
        <f t="shared" si="6"/>
        <v>14275458.310000001</v>
      </c>
      <c r="N65" s="277">
        <f t="shared" si="10"/>
        <v>106701041.47999999</v>
      </c>
      <c r="P65"/>
      <c r="V65" s="181"/>
      <c r="W65" s="181"/>
      <c r="X65" s="181"/>
      <c r="Y65" s="181"/>
      <c r="Z65" s="181"/>
      <c r="AA65" s="181"/>
      <c r="AB65" s="181"/>
      <c r="AC65" s="181"/>
      <c r="AD65" s="181"/>
      <c r="AE65" s="181"/>
      <c r="AF65" s="181"/>
      <c r="AG65" s="181"/>
      <c r="AH65" s="181"/>
      <c r="AI65" s="181"/>
      <c r="AJ65" s="181"/>
      <c r="AK65" s="181"/>
      <c r="AL65" s="181"/>
      <c r="AM65" s="181"/>
      <c r="AN65" s="232"/>
      <c r="AO65" s="227"/>
      <c r="AP65" s="227"/>
      <c r="AQ65" s="227"/>
      <c r="AR65" s="227"/>
      <c r="AS65" s="227"/>
      <c r="AT65" s="227"/>
      <c r="AU65" s="227"/>
      <c r="AV65" s="227"/>
      <c r="AW65" s="227"/>
    </row>
    <row r="66" spans="1:49" s="179" customFormat="1" x14ac:dyDescent="0.2">
      <c r="A66" s="185"/>
      <c r="B66" s="165">
        <v>4</v>
      </c>
      <c r="C66" s="267">
        <f t="shared" si="7"/>
        <v>45</v>
      </c>
      <c r="D66" s="227" t="s">
        <v>250</v>
      </c>
      <c r="E66" s="277">
        <v>12134624.98</v>
      </c>
      <c r="F66" s="277">
        <v>2140833.33</v>
      </c>
      <c r="G66" s="536">
        <f t="shared" si="4"/>
        <v>14275458.310000001</v>
      </c>
      <c r="H66" s="227"/>
      <c r="I66" s="560">
        <f t="shared" si="5"/>
        <v>12134624.98</v>
      </c>
      <c r="J66" s="277">
        <f t="shared" si="8"/>
        <v>72807749.88000001</v>
      </c>
      <c r="K66" s="277">
        <f t="shared" si="11"/>
        <v>2140833.33</v>
      </c>
      <c r="L66" s="277">
        <f t="shared" si="9"/>
        <v>48168749.909999974</v>
      </c>
      <c r="M66" s="277">
        <f t="shared" si="6"/>
        <v>14275458.310000001</v>
      </c>
      <c r="N66" s="277">
        <f t="shared" si="10"/>
        <v>120976499.78999999</v>
      </c>
      <c r="P66"/>
      <c r="V66" s="230"/>
      <c r="W66" s="230"/>
      <c r="X66" s="230"/>
      <c r="Y66" s="230"/>
      <c r="Z66" s="230"/>
      <c r="AA66" s="230"/>
      <c r="AB66" s="230"/>
      <c r="AC66" s="230"/>
      <c r="AD66" s="230"/>
      <c r="AE66" s="230"/>
      <c r="AF66" s="230"/>
      <c r="AG66" s="230"/>
      <c r="AH66" s="230"/>
      <c r="AI66" s="230"/>
      <c r="AJ66" s="230"/>
      <c r="AK66" s="230"/>
      <c r="AL66" s="230"/>
      <c r="AM66" s="230"/>
      <c r="AN66" s="181"/>
      <c r="AO66" s="227"/>
      <c r="AP66" s="227"/>
      <c r="AQ66" s="227"/>
      <c r="AR66" s="227"/>
      <c r="AS66" s="227"/>
      <c r="AT66" s="227"/>
      <c r="AU66" s="227"/>
      <c r="AV66" s="227"/>
      <c r="AW66" s="227"/>
    </row>
    <row r="67" spans="1:49" s="179" customFormat="1" x14ac:dyDescent="0.2">
      <c r="A67" s="185"/>
      <c r="B67" s="165">
        <v>4</v>
      </c>
      <c r="C67" s="267">
        <f t="shared" si="7"/>
        <v>46</v>
      </c>
      <c r="D67" s="227" t="s">
        <v>250</v>
      </c>
      <c r="E67" s="277">
        <v>12009735.58</v>
      </c>
      <c r="F67" s="277">
        <v>2140833.33</v>
      </c>
      <c r="G67" s="536">
        <f t="shared" si="4"/>
        <v>14150568.91</v>
      </c>
      <c r="H67" s="227"/>
      <c r="I67" s="560">
        <f t="shared" si="5"/>
        <v>12009735.58</v>
      </c>
      <c r="J67" s="277">
        <f t="shared" si="8"/>
        <v>84817485.460000008</v>
      </c>
      <c r="K67" s="277">
        <f t="shared" si="11"/>
        <v>2140833.33</v>
      </c>
      <c r="L67" s="277">
        <f t="shared" si="9"/>
        <v>50309583.239999972</v>
      </c>
      <c r="M67" s="277">
        <f t="shared" si="6"/>
        <v>14150568.91</v>
      </c>
      <c r="N67" s="277">
        <f t="shared" si="10"/>
        <v>135127068.69999999</v>
      </c>
      <c r="P67"/>
      <c r="V67" s="230"/>
      <c r="W67" s="230"/>
      <c r="X67" s="230"/>
      <c r="Y67" s="230"/>
      <c r="Z67" s="230"/>
      <c r="AA67" s="230"/>
      <c r="AB67" s="230"/>
      <c r="AC67" s="230"/>
      <c r="AD67" s="230"/>
      <c r="AE67" s="230"/>
      <c r="AF67" s="230"/>
      <c r="AG67" s="230"/>
      <c r="AH67" s="230"/>
      <c r="AI67" s="230"/>
      <c r="AJ67" s="230"/>
      <c r="AK67" s="230"/>
      <c r="AL67" s="230"/>
      <c r="AM67" s="230"/>
      <c r="AN67" s="181"/>
      <c r="AO67" s="227"/>
      <c r="AP67" s="227"/>
      <c r="AQ67" s="227"/>
      <c r="AR67" s="227"/>
      <c r="AS67" s="227"/>
      <c r="AT67" s="227"/>
      <c r="AU67" s="227"/>
      <c r="AV67" s="227"/>
      <c r="AW67" s="227"/>
    </row>
    <row r="68" spans="1:49" s="179" customFormat="1" x14ac:dyDescent="0.2">
      <c r="A68" s="185"/>
      <c r="B68" s="165">
        <v>4</v>
      </c>
      <c r="C68" s="267">
        <f t="shared" si="7"/>
        <v>47</v>
      </c>
      <c r="D68" s="227" t="s">
        <v>250</v>
      </c>
      <c r="E68" s="277">
        <v>12009735.58</v>
      </c>
      <c r="F68" s="277">
        <v>2140833.33</v>
      </c>
      <c r="G68" s="536">
        <f t="shared" si="4"/>
        <v>14150568.91</v>
      </c>
      <c r="H68" s="227"/>
      <c r="I68" s="560">
        <f t="shared" si="5"/>
        <v>12009735.58</v>
      </c>
      <c r="J68" s="277">
        <f t="shared" si="8"/>
        <v>96827221.040000007</v>
      </c>
      <c r="K68" s="277">
        <f t="shared" si="11"/>
        <v>2140833.33</v>
      </c>
      <c r="L68" s="277">
        <f t="shared" si="9"/>
        <v>52450416.56999997</v>
      </c>
      <c r="M68" s="277">
        <f t="shared" si="6"/>
        <v>14150568.91</v>
      </c>
      <c r="N68" s="277">
        <f t="shared" si="10"/>
        <v>149277637.60999998</v>
      </c>
      <c r="P68"/>
      <c r="V68" s="214"/>
      <c r="W68" s="214"/>
      <c r="X68" s="214"/>
      <c r="Y68" s="214"/>
      <c r="Z68" s="214"/>
      <c r="AA68" s="214"/>
      <c r="AB68" s="214"/>
      <c r="AC68" s="214"/>
      <c r="AD68" s="214"/>
      <c r="AE68" s="214"/>
      <c r="AF68" s="214"/>
      <c r="AG68" s="214"/>
      <c r="AH68" s="214"/>
      <c r="AI68" s="214"/>
      <c r="AJ68" s="214"/>
      <c r="AK68" s="214"/>
      <c r="AL68" s="214"/>
      <c r="AM68" s="214"/>
      <c r="AN68" s="181"/>
      <c r="AO68" s="227"/>
      <c r="AP68" s="227"/>
      <c r="AQ68" s="227"/>
      <c r="AR68" s="227"/>
      <c r="AS68" s="227"/>
      <c r="AT68" s="227"/>
      <c r="AU68" s="227"/>
      <c r="AV68" s="227"/>
      <c r="AW68" s="227"/>
    </row>
    <row r="69" spans="1:49" s="179" customFormat="1" x14ac:dyDescent="0.2">
      <c r="A69" s="185"/>
      <c r="B69" s="165">
        <v>4</v>
      </c>
      <c r="C69" s="267">
        <f t="shared" si="7"/>
        <v>48</v>
      </c>
      <c r="D69" s="227" t="s">
        <v>250</v>
      </c>
      <c r="E69" s="335">
        <v>12009735.58</v>
      </c>
      <c r="F69" s="335">
        <v>2140833.33</v>
      </c>
      <c r="G69" s="484">
        <f t="shared" si="4"/>
        <v>14150568.91</v>
      </c>
      <c r="H69" s="491"/>
      <c r="I69" s="562">
        <f t="shared" si="5"/>
        <v>12009735.58</v>
      </c>
      <c r="J69" s="335">
        <f t="shared" si="8"/>
        <v>108836956.62</v>
      </c>
      <c r="K69" s="335">
        <f t="shared" si="11"/>
        <v>2140833.33</v>
      </c>
      <c r="L69" s="335">
        <f t="shared" si="9"/>
        <v>54591249.899999969</v>
      </c>
      <c r="M69" s="335">
        <f t="shared" si="6"/>
        <v>14150568.91</v>
      </c>
      <c r="N69" s="335">
        <f t="shared" si="10"/>
        <v>163428206.51999998</v>
      </c>
      <c r="O69" s="249"/>
      <c r="P69"/>
      <c r="V69" s="214"/>
      <c r="W69" s="214"/>
      <c r="X69" s="214"/>
      <c r="Y69" s="214"/>
      <c r="Z69" s="214"/>
      <c r="AA69" s="214"/>
      <c r="AB69" s="214"/>
      <c r="AC69" s="214"/>
      <c r="AD69" s="214"/>
      <c r="AE69" s="214"/>
      <c r="AF69" s="214"/>
      <c r="AG69" s="214"/>
      <c r="AH69" s="214"/>
      <c r="AI69" s="214"/>
      <c r="AJ69" s="214"/>
      <c r="AK69" s="214"/>
      <c r="AL69" s="214"/>
      <c r="AM69" s="214"/>
      <c r="AN69" s="181"/>
      <c r="AO69" s="227"/>
      <c r="AP69" s="227"/>
      <c r="AQ69" s="227"/>
      <c r="AR69" s="227"/>
      <c r="AS69" s="227"/>
      <c r="AT69" s="227"/>
      <c r="AU69" s="227"/>
      <c r="AV69" s="227"/>
      <c r="AW69" s="227"/>
    </row>
    <row r="70" spans="1:49" s="179" customFormat="1" x14ac:dyDescent="0.2">
      <c r="A70" s="185"/>
      <c r="B70" s="165">
        <v>5</v>
      </c>
      <c r="C70" s="267">
        <f t="shared" si="7"/>
        <v>49</v>
      </c>
      <c r="D70" s="227" t="s">
        <v>250</v>
      </c>
      <c r="E70" s="277">
        <v>12009735.58</v>
      </c>
      <c r="F70" s="277">
        <v>2140833.33</v>
      </c>
      <c r="G70" s="536">
        <f t="shared" si="4"/>
        <v>14150568.91</v>
      </c>
      <c r="H70" s="227"/>
      <c r="I70" s="560">
        <f t="shared" si="5"/>
        <v>12009735.58</v>
      </c>
      <c r="J70" s="277">
        <f t="shared" si="8"/>
        <v>120846692.2</v>
      </c>
      <c r="K70" s="277">
        <f t="shared" si="11"/>
        <v>2140833.33</v>
      </c>
      <c r="L70" s="277">
        <f t="shared" si="9"/>
        <v>56732083.229999967</v>
      </c>
      <c r="M70" s="277">
        <f t="shared" si="6"/>
        <v>14150568.91</v>
      </c>
      <c r="N70" s="277">
        <f t="shared" si="10"/>
        <v>177578775.42999998</v>
      </c>
      <c r="P70"/>
      <c r="V70" s="270"/>
      <c r="W70" s="270"/>
      <c r="X70" s="270"/>
      <c r="Y70" s="270"/>
      <c r="Z70" s="270"/>
      <c r="AA70" s="270"/>
      <c r="AB70" s="270"/>
      <c r="AC70" s="270"/>
      <c r="AD70" s="270"/>
      <c r="AE70" s="270"/>
      <c r="AF70" s="270"/>
      <c r="AG70" s="270"/>
      <c r="AH70" s="270"/>
      <c r="AI70" s="270"/>
      <c r="AJ70" s="270"/>
      <c r="AK70" s="270"/>
      <c r="AL70" s="270"/>
      <c r="AM70" s="270"/>
      <c r="AN70" s="176"/>
      <c r="AO70" s="227"/>
      <c r="AP70" s="227"/>
      <c r="AQ70" s="227"/>
      <c r="AR70" s="227"/>
      <c r="AS70" s="227"/>
      <c r="AT70" s="227"/>
      <c r="AU70" s="227"/>
      <c r="AV70" s="227"/>
      <c r="AW70" s="227"/>
    </row>
    <row r="71" spans="1:49" s="179" customFormat="1" x14ac:dyDescent="0.2">
      <c r="A71" s="185"/>
      <c r="B71" s="165">
        <v>5</v>
      </c>
      <c r="C71" s="267">
        <f t="shared" si="7"/>
        <v>50</v>
      </c>
      <c r="D71" s="227" t="s">
        <v>250</v>
      </c>
      <c r="E71" s="277">
        <v>12009735.58</v>
      </c>
      <c r="F71" s="277">
        <v>2140833.33</v>
      </c>
      <c r="G71" s="536">
        <f t="shared" si="4"/>
        <v>14150568.91</v>
      </c>
      <c r="H71" s="227"/>
      <c r="I71" s="560">
        <f t="shared" si="5"/>
        <v>12009735.58</v>
      </c>
      <c r="J71" s="277">
        <f t="shared" si="8"/>
        <v>132856427.78</v>
      </c>
      <c r="K71" s="277">
        <f t="shared" si="11"/>
        <v>2140833.33</v>
      </c>
      <c r="L71" s="277">
        <f t="shared" si="9"/>
        <v>58872916.559999965</v>
      </c>
      <c r="M71" s="277">
        <f t="shared" si="6"/>
        <v>14150568.91</v>
      </c>
      <c r="N71" s="277">
        <f t="shared" si="10"/>
        <v>191729344.33999997</v>
      </c>
      <c r="P71"/>
      <c r="V71" s="181"/>
      <c r="W71" s="181"/>
      <c r="X71" s="181"/>
      <c r="Y71" s="181"/>
      <c r="Z71" s="181"/>
      <c r="AA71" s="181"/>
      <c r="AB71" s="181"/>
      <c r="AC71" s="181"/>
      <c r="AD71" s="181"/>
      <c r="AE71" s="181"/>
      <c r="AF71" s="181"/>
      <c r="AG71" s="181"/>
      <c r="AH71" s="181"/>
      <c r="AI71" s="181"/>
      <c r="AJ71" s="181"/>
      <c r="AK71" s="181"/>
      <c r="AL71" s="181"/>
      <c r="AM71" s="181"/>
      <c r="AN71" s="232"/>
      <c r="AO71" s="227"/>
      <c r="AP71" s="227"/>
      <c r="AQ71" s="227"/>
      <c r="AR71" s="227"/>
      <c r="AS71" s="227"/>
      <c r="AT71" s="227"/>
      <c r="AU71" s="227"/>
      <c r="AV71" s="227"/>
      <c r="AW71" s="227"/>
    </row>
    <row r="72" spans="1:49" s="179" customFormat="1" x14ac:dyDescent="0.2">
      <c r="A72" s="185"/>
      <c r="B72" s="165">
        <v>5</v>
      </c>
      <c r="C72" s="267">
        <f t="shared" si="7"/>
        <v>51</v>
      </c>
      <c r="D72" s="227" t="s">
        <v>250</v>
      </c>
      <c r="E72" s="277">
        <v>12009735.58</v>
      </c>
      <c r="F72" s="277">
        <v>2140833.33</v>
      </c>
      <c r="G72" s="536">
        <f t="shared" si="4"/>
        <v>14150568.91</v>
      </c>
      <c r="H72" s="227"/>
      <c r="I72" s="560">
        <f t="shared" si="5"/>
        <v>12009735.58</v>
      </c>
      <c r="J72" s="277">
        <f t="shared" si="8"/>
        <v>144866163.36000001</v>
      </c>
      <c r="K72" s="277">
        <f t="shared" si="11"/>
        <v>2140833.33</v>
      </c>
      <c r="L72" s="277">
        <f t="shared" si="9"/>
        <v>61013749.889999963</v>
      </c>
      <c r="M72" s="277">
        <f t="shared" si="6"/>
        <v>14150568.91</v>
      </c>
      <c r="N72" s="277">
        <f t="shared" si="10"/>
        <v>205879913.24999997</v>
      </c>
      <c r="P72"/>
      <c r="V72" s="181"/>
      <c r="W72" s="181"/>
      <c r="X72" s="181"/>
      <c r="Y72" s="181"/>
      <c r="Z72" s="181"/>
      <c r="AA72" s="181"/>
      <c r="AB72" s="181"/>
      <c r="AC72" s="181"/>
      <c r="AD72" s="181"/>
      <c r="AE72" s="181"/>
      <c r="AF72" s="181"/>
      <c r="AG72" s="181"/>
      <c r="AH72" s="181"/>
      <c r="AI72" s="181"/>
      <c r="AJ72" s="181"/>
      <c r="AK72" s="181"/>
      <c r="AL72" s="181"/>
      <c r="AM72" s="181"/>
      <c r="AN72" s="232"/>
      <c r="AO72" s="227"/>
      <c r="AP72" s="227"/>
      <c r="AQ72" s="227"/>
      <c r="AR72" s="227"/>
      <c r="AS72" s="227"/>
      <c r="AT72" s="227"/>
      <c r="AU72" s="227"/>
      <c r="AV72" s="227"/>
      <c r="AW72" s="227"/>
    </row>
    <row r="73" spans="1:49" s="179" customFormat="1" x14ac:dyDescent="0.2">
      <c r="A73" s="185"/>
      <c r="B73" s="165">
        <v>5</v>
      </c>
      <c r="C73" s="267">
        <f t="shared" si="7"/>
        <v>52</v>
      </c>
      <c r="D73" s="227" t="s">
        <v>250</v>
      </c>
      <c r="E73" s="277">
        <v>11884846.189999999</v>
      </c>
      <c r="F73" s="277">
        <v>2140833.33</v>
      </c>
      <c r="G73" s="536">
        <f t="shared" si="4"/>
        <v>14025679.52</v>
      </c>
      <c r="H73" s="227"/>
      <c r="I73" s="560">
        <f t="shared" si="5"/>
        <v>11884846.189999999</v>
      </c>
      <c r="J73" s="277">
        <f t="shared" si="8"/>
        <v>156751009.55000001</v>
      </c>
      <c r="K73" s="277">
        <f t="shared" si="11"/>
        <v>2140833.33</v>
      </c>
      <c r="L73" s="277">
        <f t="shared" si="9"/>
        <v>63154583.219999962</v>
      </c>
      <c r="M73" s="277">
        <f t="shared" si="6"/>
        <v>14025679.52</v>
      </c>
      <c r="N73" s="277">
        <f t="shared" si="10"/>
        <v>219905592.76999998</v>
      </c>
      <c r="P73"/>
      <c r="V73" s="230"/>
      <c r="W73" s="230"/>
      <c r="X73" s="230"/>
      <c r="Y73" s="230"/>
      <c r="Z73" s="230"/>
      <c r="AA73" s="230"/>
      <c r="AB73" s="230"/>
      <c r="AC73" s="230"/>
      <c r="AD73" s="230"/>
      <c r="AE73" s="230"/>
      <c r="AF73" s="230"/>
      <c r="AG73" s="230"/>
      <c r="AH73" s="230"/>
      <c r="AI73" s="230"/>
      <c r="AJ73" s="230"/>
      <c r="AK73" s="230"/>
      <c r="AL73" s="230"/>
      <c r="AM73" s="230"/>
      <c r="AN73" s="181"/>
      <c r="AO73" s="227"/>
      <c r="AP73" s="227"/>
      <c r="AQ73" s="227"/>
      <c r="AR73" s="227"/>
      <c r="AS73" s="227"/>
      <c r="AT73" s="227"/>
      <c r="AU73" s="227"/>
      <c r="AV73" s="227"/>
      <c r="AW73" s="227"/>
    </row>
    <row r="74" spans="1:49" s="179" customFormat="1" x14ac:dyDescent="0.2">
      <c r="A74" s="185"/>
      <c r="B74" s="165">
        <v>5</v>
      </c>
      <c r="C74" s="267">
        <f t="shared" si="7"/>
        <v>53</v>
      </c>
      <c r="D74" s="227" t="s">
        <v>250</v>
      </c>
      <c r="E74" s="277">
        <v>11884846.189999999</v>
      </c>
      <c r="F74" s="277">
        <v>2140833.33</v>
      </c>
      <c r="G74" s="536">
        <f t="shared" si="4"/>
        <v>14025679.52</v>
      </c>
      <c r="H74" s="227"/>
      <c r="I74" s="560">
        <f t="shared" si="5"/>
        <v>11884846.189999999</v>
      </c>
      <c r="J74" s="277">
        <f t="shared" si="8"/>
        <v>168635855.74000001</v>
      </c>
      <c r="K74" s="277">
        <f t="shared" si="11"/>
        <v>2140833.33</v>
      </c>
      <c r="L74" s="277">
        <f t="shared" si="9"/>
        <v>65295416.54999996</v>
      </c>
      <c r="M74" s="277">
        <f t="shared" si="6"/>
        <v>14025679.52</v>
      </c>
      <c r="N74" s="277">
        <f t="shared" si="10"/>
        <v>233931272.28999999</v>
      </c>
      <c r="P74"/>
      <c r="V74" s="230"/>
      <c r="W74" s="230"/>
      <c r="X74" s="230"/>
      <c r="Y74" s="230"/>
      <c r="Z74" s="230"/>
      <c r="AA74" s="230"/>
      <c r="AB74" s="230"/>
      <c r="AC74" s="230"/>
      <c r="AD74" s="230"/>
      <c r="AE74" s="230"/>
      <c r="AF74" s="230"/>
      <c r="AG74" s="230"/>
      <c r="AH74" s="230"/>
      <c r="AI74" s="230"/>
      <c r="AJ74" s="230"/>
      <c r="AK74" s="230"/>
      <c r="AL74" s="230"/>
      <c r="AM74" s="230"/>
      <c r="AN74" s="181"/>
      <c r="AO74" s="227"/>
      <c r="AP74" s="227"/>
      <c r="AQ74" s="227"/>
      <c r="AR74" s="227"/>
      <c r="AS74" s="227"/>
      <c r="AT74" s="227"/>
      <c r="AU74" s="227"/>
      <c r="AV74" s="227"/>
      <c r="AW74" s="227"/>
    </row>
    <row r="75" spans="1:49" s="179" customFormat="1" x14ac:dyDescent="0.2">
      <c r="A75" s="185"/>
      <c r="B75" s="165">
        <v>5</v>
      </c>
      <c r="C75" s="267">
        <f t="shared" si="7"/>
        <v>54</v>
      </c>
      <c r="D75" s="227" t="s">
        <v>250</v>
      </c>
      <c r="E75" s="277">
        <v>11884846.189999999</v>
      </c>
      <c r="F75" s="277">
        <v>2140833.33</v>
      </c>
      <c r="G75" s="536">
        <f t="shared" si="4"/>
        <v>14025679.52</v>
      </c>
      <c r="H75" s="227"/>
      <c r="I75" s="560">
        <f t="shared" si="5"/>
        <v>11884846.189999999</v>
      </c>
      <c r="J75" s="277">
        <f t="shared" si="8"/>
        <v>180520701.93000001</v>
      </c>
      <c r="K75" s="277">
        <f t="shared" si="11"/>
        <v>2140833.33</v>
      </c>
      <c r="L75" s="277">
        <f t="shared" si="9"/>
        <v>67436249.879999965</v>
      </c>
      <c r="M75" s="277">
        <f t="shared" si="6"/>
        <v>14025679.52</v>
      </c>
      <c r="N75" s="277">
        <f t="shared" si="10"/>
        <v>247956951.81</v>
      </c>
      <c r="P75"/>
      <c r="V75" s="214"/>
      <c r="W75" s="214"/>
      <c r="X75" s="214"/>
      <c r="Y75" s="214"/>
      <c r="Z75" s="214"/>
      <c r="AA75" s="214"/>
      <c r="AB75" s="214"/>
      <c r="AC75" s="214"/>
      <c r="AD75" s="214"/>
      <c r="AE75" s="214"/>
      <c r="AF75" s="214"/>
      <c r="AG75" s="214"/>
      <c r="AH75" s="214"/>
      <c r="AI75" s="214"/>
      <c r="AJ75" s="214"/>
      <c r="AK75" s="214"/>
      <c r="AL75" s="214"/>
      <c r="AM75" s="214"/>
      <c r="AN75" s="181"/>
      <c r="AO75" s="227"/>
      <c r="AP75" s="227"/>
      <c r="AQ75" s="227"/>
      <c r="AR75" s="227"/>
      <c r="AS75" s="227"/>
      <c r="AT75" s="227"/>
      <c r="AU75" s="227"/>
      <c r="AV75" s="227"/>
      <c r="AW75" s="227"/>
    </row>
    <row r="76" spans="1:49" s="179" customFormat="1" x14ac:dyDescent="0.2">
      <c r="A76" s="185"/>
      <c r="B76" s="165">
        <v>5</v>
      </c>
      <c r="C76" s="267">
        <f t="shared" si="7"/>
        <v>55</v>
      </c>
      <c r="D76" s="490" t="s">
        <v>250</v>
      </c>
      <c r="E76" s="277">
        <v>11884846.189999999</v>
      </c>
      <c r="F76" s="277">
        <v>2140833.33</v>
      </c>
      <c r="G76" s="536">
        <f t="shared" si="4"/>
        <v>14025679.52</v>
      </c>
      <c r="H76" s="250"/>
      <c r="I76" s="560">
        <f t="shared" si="5"/>
        <v>11884846.189999999</v>
      </c>
      <c r="J76" s="277">
        <f t="shared" si="8"/>
        <v>192405548.12</v>
      </c>
      <c r="K76" s="277">
        <f t="shared" si="11"/>
        <v>2140833.33</v>
      </c>
      <c r="L76" s="277">
        <f t="shared" si="9"/>
        <v>69577083.209999964</v>
      </c>
      <c r="M76" s="277">
        <f t="shared" si="6"/>
        <v>14025679.52</v>
      </c>
      <c r="N76" s="277">
        <f t="shared" si="10"/>
        <v>261982631.33000001</v>
      </c>
      <c r="P76"/>
      <c r="V76" s="214"/>
      <c r="W76" s="214"/>
      <c r="X76" s="214"/>
      <c r="Y76" s="214"/>
      <c r="Z76" s="214"/>
      <c r="AA76" s="214"/>
      <c r="AB76" s="214"/>
      <c r="AC76" s="214"/>
      <c r="AD76" s="214"/>
      <c r="AE76" s="214"/>
      <c r="AF76" s="214"/>
      <c r="AG76" s="214"/>
      <c r="AH76" s="214"/>
      <c r="AI76" s="214"/>
      <c r="AJ76" s="214"/>
      <c r="AK76" s="214"/>
      <c r="AL76" s="214"/>
      <c r="AM76" s="214"/>
      <c r="AN76" s="181"/>
      <c r="AO76" s="227"/>
      <c r="AP76" s="227"/>
      <c r="AQ76" s="227"/>
      <c r="AR76" s="227"/>
      <c r="AS76" s="227"/>
      <c r="AT76" s="227"/>
      <c r="AU76" s="227"/>
      <c r="AV76" s="227"/>
      <c r="AW76" s="227"/>
    </row>
    <row r="77" spans="1:49" s="179" customFormat="1" x14ac:dyDescent="0.2">
      <c r="A77" s="185"/>
      <c r="B77" s="165">
        <v>5</v>
      </c>
      <c r="C77" s="267">
        <f t="shared" si="7"/>
        <v>56</v>
      </c>
      <c r="D77" s="227" t="s">
        <v>250</v>
      </c>
      <c r="E77" s="277">
        <v>11884846.189999999</v>
      </c>
      <c r="F77" s="277">
        <v>2140833.33</v>
      </c>
      <c r="G77" s="536">
        <f t="shared" si="4"/>
        <v>14025679.52</v>
      </c>
      <c r="H77" s="227"/>
      <c r="I77" s="560">
        <f t="shared" si="5"/>
        <v>11884846.189999999</v>
      </c>
      <c r="J77" s="277">
        <f t="shared" si="8"/>
        <v>204290394.31</v>
      </c>
      <c r="K77" s="277">
        <f t="shared" si="11"/>
        <v>2140833.33</v>
      </c>
      <c r="L77" s="277">
        <f t="shared" si="9"/>
        <v>71717916.539999962</v>
      </c>
      <c r="M77" s="277">
        <f t="shared" si="6"/>
        <v>14025679.52</v>
      </c>
      <c r="N77" s="277">
        <f t="shared" si="10"/>
        <v>276008310.85000002</v>
      </c>
      <c r="P77"/>
      <c r="V77" s="229"/>
      <c r="W77" s="229"/>
      <c r="X77" s="229"/>
      <c r="Y77" s="229"/>
      <c r="Z77" s="229"/>
      <c r="AA77" s="229"/>
      <c r="AB77" s="229"/>
      <c r="AC77" s="229"/>
      <c r="AD77" s="229"/>
      <c r="AE77" s="229"/>
      <c r="AF77" s="229"/>
      <c r="AG77" s="229"/>
      <c r="AH77" s="229"/>
      <c r="AI77" s="229"/>
      <c r="AJ77" s="229"/>
      <c r="AK77" s="229"/>
      <c r="AL77" s="229"/>
      <c r="AM77" s="229"/>
      <c r="AN77" s="156"/>
      <c r="AO77" s="227"/>
      <c r="AP77" s="227"/>
      <c r="AQ77" s="227"/>
      <c r="AR77" s="227"/>
      <c r="AS77" s="227"/>
      <c r="AT77" s="227"/>
      <c r="AU77" s="227"/>
      <c r="AV77" s="227"/>
      <c r="AW77" s="227"/>
    </row>
    <row r="78" spans="1:49" s="179" customFormat="1" ht="12.75" customHeight="1" x14ac:dyDescent="0.2">
      <c r="A78" s="174"/>
      <c r="B78" s="165">
        <v>5</v>
      </c>
      <c r="C78" s="267">
        <f t="shared" si="7"/>
        <v>57</v>
      </c>
      <c r="D78" s="227" t="s">
        <v>250</v>
      </c>
      <c r="E78" s="277">
        <v>11884846.189999999</v>
      </c>
      <c r="F78" s="277">
        <v>2140833.33</v>
      </c>
      <c r="G78" s="536">
        <f t="shared" si="4"/>
        <v>14025679.52</v>
      </c>
      <c r="H78" s="227"/>
      <c r="I78" s="560">
        <f t="shared" si="5"/>
        <v>11884846.189999999</v>
      </c>
      <c r="J78" s="277">
        <f t="shared" si="8"/>
        <v>216175240.5</v>
      </c>
      <c r="K78" s="277">
        <f t="shared" si="11"/>
        <v>2140833.33</v>
      </c>
      <c r="L78" s="277">
        <f t="shared" si="9"/>
        <v>73858749.86999996</v>
      </c>
      <c r="M78" s="277">
        <f t="shared" si="6"/>
        <v>14025679.52</v>
      </c>
      <c r="N78" s="277">
        <f t="shared" si="10"/>
        <v>290033990.37</v>
      </c>
      <c r="P78"/>
      <c r="V78" s="176"/>
      <c r="W78" s="176"/>
      <c r="X78" s="176"/>
      <c r="Y78" s="176"/>
      <c r="Z78" s="176"/>
      <c r="AA78" s="176"/>
      <c r="AB78" s="176"/>
      <c r="AC78" s="176"/>
      <c r="AD78" s="176"/>
      <c r="AE78" s="176"/>
      <c r="AF78" s="176"/>
      <c r="AG78" s="176"/>
      <c r="AH78" s="176"/>
      <c r="AI78" s="176"/>
      <c r="AJ78" s="176"/>
      <c r="AK78" s="176"/>
      <c r="AL78" s="176"/>
      <c r="AM78" s="176"/>
      <c r="AN78" s="176"/>
      <c r="AO78" s="227"/>
      <c r="AP78" s="227"/>
      <c r="AQ78" s="227"/>
      <c r="AR78" s="227"/>
      <c r="AS78" s="227"/>
      <c r="AT78" s="227"/>
      <c r="AU78" s="227"/>
      <c r="AV78" s="227"/>
      <c r="AW78" s="227"/>
    </row>
    <row r="79" spans="1:49" s="179" customFormat="1" x14ac:dyDescent="0.2">
      <c r="A79" s="185"/>
      <c r="B79" s="165">
        <v>5</v>
      </c>
      <c r="C79" s="267">
        <f t="shared" si="7"/>
        <v>58</v>
      </c>
      <c r="D79" s="227" t="s">
        <v>250</v>
      </c>
      <c r="E79" s="277">
        <v>11759956.789999999</v>
      </c>
      <c r="F79" s="277">
        <v>2140833.33</v>
      </c>
      <c r="G79" s="536">
        <f t="shared" si="4"/>
        <v>13900790.119999999</v>
      </c>
      <c r="H79" s="227"/>
      <c r="I79" s="560">
        <f t="shared" si="5"/>
        <v>11759956.789999999</v>
      </c>
      <c r="J79" s="277">
        <f t="shared" si="8"/>
        <v>227935197.28999999</v>
      </c>
      <c r="K79" s="277">
        <f t="shared" si="11"/>
        <v>2140833.33</v>
      </c>
      <c r="L79" s="277">
        <f t="shared" si="9"/>
        <v>75999583.199999958</v>
      </c>
      <c r="M79" s="277">
        <f t="shared" si="6"/>
        <v>13900790.119999999</v>
      </c>
      <c r="N79" s="277">
        <f t="shared" si="10"/>
        <v>303934780.49000001</v>
      </c>
      <c r="P79"/>
      <c r="V79" s="181"/>
      <c r="W79" s="181"/>
      <c r="X79" s="181"/>
      <c r="Y79" s="181"/>
      <c r="Z79" s="181"/>
      <c r="AA79" s="181"/>
      <c r="AB79" s="181"/>
      <c r="AC79" s="181"/>
      <c r="AD79" s="181"/>
      <c r="AE79" s="181"/>
      <c r="AF79" s="181"/>
      <c r="AG79" s="181"/>
      <c r="AH79" s="181"/>
      <c r="AI79" s="181"/>
      <c r="AJ79" s="181"/>
      <c r="AK79" s="181"/>
      <c r="AL79" s="181"/>
      <c r="AM79" s="181"/>
      <c r="AN79" s="181"/>
      <c r="AO79" s="227"/>
      <c r="AP79" s="227"/>
      <c r="AQ79" s="227"/>
      <c r="AR79" s="227"/>
      <c r="AS79" s="227"/>
      <c r="AT79" s="227"/>
      <c r="AU79" s="227"/>
      <c r="AV79" s="227"/>
      <c r="AW79" s="227"/>
    </row>
    <row r="80" spans="1:49" s="179" customFormat="1" x14ac:dyDescent="0.2">
      <c r="A80" s="185"/>
      <c r="B80" s="165">
        <v>5</v>
      </c>
      <c r="C80" s="267">
        <f t="shared" si="7"/>
        <v>59</v>
      </c>
      <c r="D80" s="227" t="s">
        <v>250</v>
      </c>
      <c r="E80" s="277">
        <v>11759956.789999999</v>
      </c>
      <c r="F80" s="277">
        <v>2140833.33</v>
      </c>
      <c r="G80" s="536">
        <f t="shared" si="4"/>
        <v>13900790.119999999</v>
      </c>
      <c r="H80" s="227"/>
      <c r="I80" s="560">
        <f t="shared" si="5"/>
        <v>11759956.789999999</v>
      </c>
      <c r="J80" s="277">
        <f t="shared" si="8"/>
        <v>239695154.07999998</v>
      </c>
      <c r="K80" s="277">
        <f t="shared" si="11"/>
        <v>2140833.33</v>
      </c>
      <c r="L80" s="277">
        <f t="shared" si="9"/>
        <v>78140416.529999956</v>
      </c>
      <c r="M80" s="277">
        <f t="shared" si="6"/>
        <v>13900790.119999999</v>
      </c>
      <c r="N80" s="277">
        <f t="shared" si="10"/>
        <v>317835570.61000001</v>
      </c>
      <c r="P80"/>
      <c r="V80" s="181"/>
      <c r="W80" s="181"/>
      <c r="X80" s="181"/>
      <c r="Y80" s="181"/>
      <c r="Z80" s="181"/>
      <c r="AA80" s="181"/>
      <c r="AB80" s="181"/>
      <c r="AC80" s="181"/>
      <c r="AD80" s="181"/>
      <c r="AE80" s="181"/>
      <c r="AF80" s="181"/>
      <c r="AG80" s="181"/>
      <c r="AH80" s="181"/>
      <c r="AI80" s="181"/>
      <c r="AJ80" s="181"/>
      <c r="AK80" s="181"/>
      <c r="AL80" s="181"/>
      <c r="AM80" s="181"/>
      <c r="AN80" s="181"/>
      <c r="AO80" s="227"/>
      <c r="AP80" s="227"/>
      <c r="AQ80" s="227"/>
      <c r="AR80" s="227"/>
      <c r="AS80" s="227"/>
      <c r="AT80" s="227"/>
      <c r="AU80" s="227"/>
      <c r="AV80" s="227"/>
      <c r="AW80" s="227"/>
    </row>
    <row r="81" spans="1:49" s="179" customFormat="1" x14ac:dyDescent="0.2">
      <c r="A81" s="185"/>
      <c r="B81" s="165">
        <v>5</v>
      </c>
      <c r="C81" s="267">
        <f t="shared" si="7"/>
        <v>60</v>
      </c>
      <c r="D81" s="227" t="s">
        <v>250</v>
      </c>
      <c r="E81" s="277">
        <v>11759956.789999999</v>
      </c>
      <c r="F81" s="277">
        <v>2140833.33</v>
      </c>
      <c r="G81" s="536">
        <f t="shared" si="4"/>
        <v>13900790.119999999</v>
      </c>
      <c r="H81" s="227"/>
      <c r="I81" s="560">
        <f t="shared" si="5"/>
        <v>11759956.789999999</v>
      </c>
      <c r="J81" s="277">
        <f t="shared" si="8"/>
        <v>251455110.86999997</v>
      </c>
      <c r="K81" s="277">
        <f t="shared" si="11"/>
        <v>2140833.33</v>
      </c>
      <c r="L81" s="277">
        <f t="shared" si="9"/>
        <v>80281249.859999955</v>
      </c>
      <c r="M81" s="277">
        <f t="shared" si="6"/>
        <v>13900790.119999999</v>
      </c>
      <c r="N81" s="277">
        <f t="shared" si="10"/>
        <v>331736360.73000002</v>
      </c>
      <c r="P81" s="271"/>
      <c r="V81" s="229"/>
      <c r="W81" s="229"/>
      <c r="X81" s="229"/>
      <c r="Y81" s="229"/>
      <c r="Z81" s="229"/>
      <c r="AA81" s="229"/>
      <c r="AB81" s="229"/>
      <c r="AC81" s="229"/>
      <c r="AD81" s="229"/>
      <c r="AE81" s="229"/>
      <c r="AF81" s="229"/>
      <c r="AG81" s="229"/>
      <c r="AH81" s="229"/>
      <c r="AI81" s="229"/>
      <c r="AJ81" s="229"/>
      <c r="AK81" s="229"/>
      <c r="AL81" s="229"/>
      <c r="AM81" s="229"/>
      <c r="AN81" s="156"/>
      <c r="AO81" s="227"/>
      <c r="AP81" s="227"/>
      <c r="AQ81" s="227"/>
      <c r="AR81" s="227"/>
      <c r="AS81" s="227"/>
      <c r="AT81" s="227"/>
      <c r="AU81" s="227"/>
      <c r="AV81" s="227"/>
      <c r="AW81" s="227"/>
    </row>
    <row r="82" spans="1:49" s="174" customFormat="1" ht="12.75" customHeight="1" x14ac:dyDescent="0.2">
      <c r="A82" s="272"/>
      <c r="B82" s="165">
        <v>6</v>
      </c>
      <c r="C82" s="267">
        <f t="shared" si="7"/>
        <v>61</v>
      </c>
      <c r="D82" s="227" t="s">
        <v>250</v>
      </c>
      <c r="E82" s="277">
        <v>11759956.789999999</v>
      </c>
      <c r="F82" s="277">
        <v>2140833.33</v>
      </c>
      <c r="G82" s="536">
        <f t="shared" si="4"/>
        <v>13900790.119999999</v>
      </c>
      <c r="H82" s="227"/>
      <c r="I82" s="560">
        <f t="shared" si="5"/>
        <v>11759956.789999999</v>
      </c>
      <c r="J82" s="277">
        <f t="shared" si="8"/>
        <v>263215067.65999997</v>
      </c>
      <c r="K82" s="277">
        <f t="shared" si="11"/>
        <v>2140833.33</v>
      </c>
      <c r="L82" s="277">
        <f t="shared" si="9"/>
        <v>82422083.189999953</v>
      </c>
      <c r="M82" s="277">
        <f t="shared" si="6"/>
        <v>13900790.119999999</v>
      </c>
      <c r="N82" s="277">
        <f t="shared" si="10"/>
        <v>345637150.85000002</v>
      </c>
      <c r="P82" s="271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50"/>
      <c r="AP82" s="250"/>
      <c r="AQ82" s="250"/>
      <c r="AR82" s="250"/>
      <c r="AS82" s="250"/>
      <c r="AT82" s="250"/>
      <c r="AU82" s="250"/>
      <c r="AV82" s="250"/>
      <c r="AW82" s="250"/>
    </row>
    <row r="83" spans="1:49" s="179" customFormat="1" x14ac:dyDescent="0.2">
      <c r="A83" s="185"/>
      <c r="B83" s="165">
        <v>6</v>
      </c>
      <c r="C83" s="267">
        <f t="shared" si="7"/>
        <v>62</v>
      </c>
      <c r="D83" s="227" t="s">
        <v>250</v>
      </c>
      <c r="E83" s="277">
        <v>11759956.789999999</v>
      </c>
      <c r="F83" s="277">
        <v>2140833.33</v>
      </c>
      <c r="G83" s="536">
        <f t="shared" si="4"/>
        <v>13900790.119999999</v>
      </c>
      <c r="H83" s="227"/>
      <c r="I83" s="560">
        <f t="shared" si="5"/>
        <v>11759956.789999999</v>
      </c>
      <c r="J83" s="277">
        <f t="shared" si="8"/>
        <v>274975024.44999999</v>
      </c>
      <c r="K83" s="277">
        <f t="shared" si="11"/>
        <v>2140833.33</v>
      </c>
      <c r="L83" s="277">
        <f t="shared" si="9"/>
        <v>84562916.519999951</v>
      </c>
      <c r="M83" s="277">
        <f t="shared" si="6"/>
        <v>13900790.119999999</v>
      </c>
      <c r="N83" s="277">
        <f t="shared" si="10"/>
        <v>359537940.97000003</v>
      </c>
      <c r="P83" s="271"/>
    </row>
    <row r="84" spans="1:49" s="179" customFormat="1" x14ac:dyDescent="0.2">
      <c r="A84" s="185"/>
      <c r="B84" s="165">
        <v>6</v>
      </c>
      <c r="C84" s="267">
        <f t="shared" si="7"/>
        <v>63</v>
      </c>
      <c r="D84" s="227" t="s">
        <v>250</v>
      </c>
      <c r="E84" s="277">
        <v>11759956.789999999</v>
      </c>
      <c r="F84" s="277">
        <v>2140833.33</v>
      </c>
      <c r="G84" s="536">
        <f t="shared" si="4"/>
        <v>13900790.119999999</v>
      </c>
      <c r="H84" s="227"/>
      <c r="I84" s="560">
        <f t="shared" si="5"/>
        <v>11759956.789999999</v>
      </c>
      <c r="J84" s="277">
        <f t="shared" si="8"/>
        <v>286734981.24000001</v>
      </c>
      <c r="K84" s="277">
        <f t="shared" si="11"/>
        <v>2140833.33</v>
      </c>
      <c r="L84" s="277">
        <f t="shared" si="9"/>
        <v>86703749.849999949</v>
      </c>
      <c r="M84" s="277">
        <f t="shared" si="6"/>
        <v>13900790.119999999</v>
      </c>
      <c r="N84" s="277">
        <f t="shared" si="10"/>
        <v>373438731.09000003</v>
      </c>
      <c r="P84" s="271"/>
    </row>
    <row r="85" spans="1:49" s="179" customFormat="1" x14ac:dyDescent="0.2">
      <c r="B85" s="165">
        <v>6</v>
      </c>
      <c r="C85" s="267">
        <f t="shared" si="7"/>
        <v>64</v>
      </c>
      <c r="D85" s="227" t="s">
        <v>250</v>
      </c>
      <c r="E85" s="277">
        <v>11635067.390000001</v>
      </c>
      <c r="F85" s="277">
        <v>2140833.33</v>
      </c>
      <c r="G85" s="536">
        <f t="shared" si="4"/>
        <v>13775900.720000001</v>
      </c>
      <c r="H85" s="227"/>
      <c r="I85" s="560">
        <f t="shared" si="5"/>
        <v>11635067.390000001</v>
      </c>
      <c r="J85" s="277">
        <f t="shared" si="8"/>
        <v>298370048.63</v>
      </c>
      <c r="K85" s="277">
        <f t="shared" si="11"/>
        <v>2140833.33</v>
      </c>
      <c r="L85" s="277">
        <f t="shared" si="9"/>
        <v>88844583.179999948</v>
      </c>
      <c r="M85" s="277">
        <f t="shared" si="6"/>
        <v>13775900.720000001</v>
      </c>
      <c r="N85" s="277">
        <f t="shared" si="10"/>
        <v>387214631.81000006</v>
      </c>
      <c r="P85" s="271"/>
      <c r="V85" s="226"/>
      <c r="W85" s="226"/>
      <c r="X85" s="226"/>
      <c r="Y85" s="226"/>
      <c r="Z85" s="226"/>
      <c r="AA85" s="226"/>
      <c r="AB85" s="226"/>
      <c r="AC85" s="226"/>
      <c r="AD85" s="226"/>
      <c r="AE85" s="226"/>
      <c r="AF85" s="226"/>
      <c r="AG85" s="226"/>
      <c r="AH85" s="226"/>
      <c r="AI85" s="226"/>
      <c r="AJ85" s="226"/>
      <c r="AK85" s="226"/>
      <c r="AL85" s="226"/>
      <c r="AM85" s="226"/>
    </row>
    <row r="86" spans="1:49" s="179" customFormat="1" x14ac:dyDescent="0.2">
      <c r="A86" s="227"/>
      <c r="B86" s="165">
        <v>6</v>
      </c>
      <c r="C86" s="267">
        <f t="shared" si="7"/>
        <v>65</v>
      </c>
      <c r="D86" s="227" t="s">
        <v>250</v>
      </c>
      <c r="E86" s="277">
        <v>11635067.390000001</v>
      </c>
      <c r="F86" s="277">
        <v>2140833.33</v>
      </c>
      <c r="G86" s="536">
        <f t="shared" si="4"/>
        <v>13775900.720000001</v>
      </c>
      <c r="H86" s="227"/>
      <c r="I86" s="560">
        <f t="shared" si="5"/>
        <v>11635067.390000001</v>
      </c>
      <c r="J86" s="277">
        <f t="shared" si="8"/>
        <v>310005116.01999998</v>
      </c>
      <c r="K86" s="277">
        <f t="shared" si="11"/>
        <v>2140833.33</v>
      </c>
      <c r="L86" s="277">
        <f t="shared" si="9"/>
        <v>90985416.509999946</v>
      </c>
      <c r="M86" s="277">
        <f t="shared" si="6"/>
        <v>13775900.720000001</v>
      </c>
      <c r="N86" s="277">
        <f t="shared" si="10"/>
        <v>400990532.53000009</v>
      </c>
      <c r="P86" s="271"/>
      <c r="V86" s="228"/>
      <c r="W86" s="228"/>
      <c r="X86" s="228"/>
      <c r="Y86" s="228"/>
      <c r="Z86" s="228"/>
      <c r="AA86" s="228"/>
      <c r="AB86" s="228"/>
      <c r="AC86" s="228"/>
      <c r="AD86" s="228"/>
      <c r="AE86" s="228"/>
      <c r="AF86" s="228"/>
      <c r="AG86" s="228"/>
      <c r="AH86" s="228"/>
      <c r="AI86" s="228"/>
      <c r="AJ86" s="228"/>
      <c r="AK86" s="228"/>
      <c r="AL86" s="228"/>
      <c r="AM86" s="228"/>
      <c r="AN86" s="229"/>
    </row>
    <row r="87" spans="1:49" s="179" customFormat="1" x14ac:dyDescent="0.2">
      <c r="A87" s="227"/>
      <c r="B87" s="165">
        <v>6</v>
      </c>
      <c r="C87" s="267">
        <f t="shared" si="7"/>
        <v>66</v>
      </c>
      <c r="D87" s="227" t="s">
        <v>250</v>
      </c>
      <c r="E87" s="277">
        <v>11635067.390000001</v>
      </c>
      <c r="F87" s="277">
        <v>2140833.33</v>
      </c>
      <c r="G87" s="536">
        <f t="shared" ref="G87:G150" si="12">E87+F87</f>
        <v>13775900.720000001</v>
      </c>
      <c r="H87" s="227"/>
      <c r="I87" s="560">
        <f t="shared" ref="I87:I150" si="13">E87*(1-$F$10)</f>
        <v>11635067.390000001</v>
      </c>
      <c r="J87" s="277">
        <f t="shared" si="8"/>
        <v>321640183.40999997</v>
      </c>
      <c r="K87" s="277">
        <f t="shared" si="11"/>
        <v>2140833.33</v>
      </c>
      <c r="L87" s="277">
        <f t="shared" si="9"/>
        <v>93126249.839999944</v>
      </c>
      <c r="M87" s="277">
        <f t="shared" ref="M87:M150" si="14">I87+K87</f>
        <v>13775900.720000001</v>
      </c>
      <c r="N87" s="277">
        <f t="shared" si="10"/>
        <v>414766433.25000012</v>
      </c>
      <c r="P87" s="271"/>
      <c r="V87" s="230"/>
      <c r="W87" s="230"/>
      <c r="X87" s="230"/>
      <c r="Y87" s="230"/>
      <c r="Z87" s="230"/>
      <c r="AA87" s="230"/>
      <c r="AB87" s="230"/>
      <c r="AC87" s="230"/>
      <c r="AD87" s="230"/>
      <c r="AE87" s="230"/>
      <c r="AF87" s="230"/>
      <c r="AG87" s="230"/>
      <c r="AH87" s="230"/>
      <c r="AI87" s="230"/>
      <c r="AJ87" s="230"/>
      <c r="AK87" s="230"/>
      <c r="AL87" s="230"/>
      <c r="AM87" s="230"/>
      <c r="AN87" s="229"/>
    </row>
    <row r="88" spans="1:49" s="179" customFormat="1" x14ac:dyDescent="0.2">
      <c r="B88" s="165">
        <v>6</v>
      </c>
      <c r="C88" s="267">
        <f t="shared" ref="C88:C151" si="15">C87+1</f>
        <v>67</v>
      </c>
      <c r="D88" s="227" t="s">
        <v>250</v>
      </c>
      <c r="E88" s="277">
        <v>11635067.390000001</v>
      </c>
      <c r="F88" s="277">
        <v>2140833.33</v>
      </c>
      <c r="G88" s="536">
        <f t="shared" si="12"/>
        <v>13775900.720000001</v>
      </c>
      <c r="H88" s="227"/>
      <c r="I88" s="560">
        <f t="shared" si="13"/>
        <v>11635067.390000001</v>
      </c>
      <c r="J88" s="277">
        <f t="shared" ref="J88:J151" si="16">(J87+I88)</f>
        <v>333275250.79999995</v>
      </c>
      <c r="K88" s="277">
        <f t="shared" si="11"/>
        <v>2140833.33</v>
      </c>
      <c r="L88" s="277">
        <f t="shared" ref="L88:L151" si="17">(L87+K88)</f>
        <v>95267083.169999942</v>
      </c>
      <c r="M88" s="277">
        <f t="shared" si="14"/>
        <v>13775900.720000001</v>
      </c>
      <c r="N88" s="277">
        <f t="shared" ref="N88:N151" si="18">(N87+M88)</f>
        <v>428542333.97000015</v>
      </c>
      <c r="P88" s="271"/>
    </row>
    <row r="89" spans="1:49" s="179" customFormat="1" x14ac:dyDescent="0.2">
      <c r="B89" s="165">
        <v>6</v>
      </c>
      <c r="C89" s="267">
        <f t="shared" si="15"/>
        <v>68</v>
      </c>
      <c r="D89" s="227" t="s">
        <v>250</v>
      </c>
      <c r="E89" s="277">
        <v>11635067.390000001</v>
      </c>
      <c r="F89" s="277">
        <v>2140833.33</v>
      </c>
      <c r="G89" s="536">
        <f t="shared" si="12"/>
        <v>13775900.720000001</v>
      </c>
      <c r="H89" s="227"/>
      <c r="I89" s="560">
        <f t="shared" si="13"/>
        <v>11635067.390000001</v>
      </c>
      <c r="J89" s="277">
        <f t="shared" si="16"/>
        <v>344910318.18999994</v>
      </c>
      <c r="K89" s="277">
        <f t="shared" si="11"/>
        <v>2140833.33</v>
      </c>
      <c r="L89" s="277">
        <f t="shared" si="17"/>
        <v>97407916.49999994</v>
      </c>
      <c r="M89" s="277">
        <f t="shared" si="14"/>
        <v>13775900.720000001</v>
      </c>
      <c r="N89" s="277">
        <f t="shared" si="18"/>
        <v>442318234.69000018</v>
      </c>
      <c r="P89" s="271"/>
    </row>
    <row r="90" spans="1:49" s="179" customFormat="1" x14ac:dyDescent="0.2">
      <c r="B90" s="165">
        <v>6</v>
      </c>
      <c r="C90" s="267">
        <f t="shared" si="15"/>
        <v>69</v>
      </c>
      <c r="D90" s="227" t="s">
        <v>250</v>
      </c>
      <c r="E90" s="277">
        <v>11635067.390000001</v>
      </c>
      <c r="F90" s="277">
        <v>2140833.33</v>
      </c>
      <c r="G90" s="536">
        <f t="shared" si="12"/>
        <v>13775900.720000001</v>
      </c>
      <c r="H90" s="227"/>
      <c r="I90" s="560">
        <f t="shared" si="13"/>
        <v>11635067.390000001</v>
      </c>
      <c r="J90" s="277">
        <f t="shared" si="16"/>
        <v>356545385.57999992</v>
      </c>
      <c r="K90" s="277">
        <f t="shared" si="11"/>
        <v>2140833.33</v>
      </c>
      <c r="L90" s="277">
        <f t="shared" si="17"/>
        <v>99548749.829999939</v>
      </c>
      <c r="M90" s="277">
        <f t="shared" si="14"/>
        <v>13775900.720000001</v>
      </c>
      <c r="N90" s="277">
        <f t="shared" si="18"/>
        <v>456094135.41000021</v>
      </c>
      <c r="P90" s="271"/>
    </row>
    <row r="91" spans="1:49" s="179" customFormat="1" x14ac:dyDescent="0.2">
      <c r="B91" s="165">
        <v>6</v>
      </c>
      <c r="C91" s="267">
        <f t="shared" si="15"/>
        <v>70</v>
      </c>
      <c r="D91" s="227" t="s">
        <v>250</v>
      </c>
      <c r="E91" s="277">
        <v>11510177.99</v>
      </c>
      <c r="F91" s="277">
        <v>2140833.33</v>
      </c>
      <c r="G91" s="536">
        <f t="shared" si="12"/>
        <v>13651011.32</v>
      </c>
      <c r="H91" s="227"/>
      <c r="I91" s="560">
        <f t="shared" si="13"/>
        <v>11510177.99</v>
      </c>
      <c r="J91" s="277">
        <f t="shared" si="16"/>
        <v>368055563.56999993</v>
      </c>
      <c r="K91" s="277">
        <f t="shared" si="11"/>
        <v>2140833.33</v>
      </c>
      <c r="L91" s="277">
        <f t="shared" si="17"/>
        <v>101689583.15999994</v>
      </c>
      <c r="M91" s="277">
        <f t="shared" si="14"/>
        <v>13651011.32</v>
      </c>
      <c r="N91" s="277">
        <f t="shared" si="18"/>
        <v>469745146.7300002</v>
      </c>
      <c r="P91" s="271"/>
    </row>
    <row r="92" spans="1:49" s="179" customFormat="1" x14ac:dyDescent="0.2">
      <c r="B92" s="165">
        <v>6</v>
      </c>
      <c r="C92" s="267">
        <f t="shared" si="15"/>
        <v>71</v>
      </c>
      <c r="D92" s="227" t="s">
        <v>250</v>
      </c>
      <c r="E92" s="277">
        <v>11510177.99</v>
      </c>
      <c r="F92" s="277">
        <v>2140833.33</v>
      </c>
      <c r="G92" s="536">
        <f t="shared" si="12"/>
        <v>13651011.32</v>
      </c>
      <c r="H92" s="227"/>
      <c r="I92" s="560">
        <f t="shared" si="13"/>
        <v>11510177.99</v>
      </c>
      <c r="J92" s="277">
        <f t="shared" si="16"/>
        <v>379565741.55999994</v>
      </c>
      <c r="K92" s="277">
        <f t="shared" si="11"/>
        <v>2140833.33</v>
      </c>
      <c r="L92" s="277">
        <f t="shared" si="17"/>
        <v>103830416.48999994</v>
      </c>
      <c r="M92" s="277">
        <f t="shared" si="14"/>
        <v>13651011.32</v>
      </c>
      <c r="N92" s="277">
        <f t="shared" si="18"/>
        <v>483396158.05000019</v>
      </c>
      <c r="P92" s="271"/>
      <c r="V92" s="226"/>
      <c r="W92" s="226"/>
      <c r="X92" s="226"/>
      <c r="Y92" s="226"/>
      <c r="Z92" s="226"/>
      <c r="AA92" s="226"/>
      <c r="AB92" s="226"/>
      <c r="AC92" s="226"/>
      <c r="AD92" s="226"/>
      <c r="AE92" s="226"/>
      <c r="AF92" s="226"/>
      <c r="AG92" s="226"/>
      <c r="AH92" s="226"/>
      <c r="AI92" s="226"/>
      <c r="AJ92" s="226"/>
      <c r="AK92" s="226"/>
      <c r="AL92" s="226"/>
      <c r="AM92" s="226"/>
    </row>
    <row r="93" spans="1:49" s="179" customFormat="1" x14ac:dyDescent="0.2">
      <c r="B93" s="165">
        <v>6</v>
      </c>
      <c r="C93" s="267">
        <f t="shared" si="15"/>
        <v>72</v>
      </c>
      <c r="D93" s="197" t="s">
        <v>250</v>
      </c>
      <c r="E93" s="519">
        <v>11510177.99</v>
      </c>
      <c r="F93" s="519">
        <v>2140833.33</v>
      </c>
      <c r="G93" s="537">
        <f t="shared" si="12"/>
        <v>13651011.32</v>
      </c>
      <c r="H93" s="227"/>
      <c r="I93" s="561">
        <f t="shared" si="13"/>
        <v>11510177.99</v>
      </c>
      <c r="J93" s="519">
        <f t="shared" si="16"/>
        <v>391075919.54999995</v>
      </c>
      <c r="K93" s="519">
        <f t="shared" si="11"/>
        <v>2140833.33</v>
      </c>
      <c r="L93" s="519">
        <f t="shared" si="17"/>
        <v>105971249.81999993</v>
      </c>
      <c r="M93" s="519">
        <f t="shared" si="14"/>
        <v>13651011.32</v>
      </c>
      <c r="N93" s="519">
        <f t="shared" si="18"/>
        <v>497047169.37000018</v>
      </c>
      <c r="P93" s="271"/>
      <c r="V93" s="228"/>
      <c r="W93" s="228"/>
      <c r="X93" s="228"/>
      <c r="Y93" s="228"/>
      <c r="Z93" s="228"/>
      <c r="AA93" s="228"/>
      <c r="AB93" s="228"/>
      <c r="AC93" s="228"/>
      <c r="AD93" s="228"/>
      <c r="AE93" s="228"/>
      <c r="AF93" s="228"/>
      <c r="AG93" s="228"/>
      <c r="AH93" s="228"/>
      <c r="AI93" s="228"/>
      <c r="AJ93" s="228"/>
      <c r="AK93" s="228"/>
      <c r="AL93" s="228"/>
      <c r="AM93" s="228"/>
    </row>
    <row r="94" spans="1:49" s="179" customFormat="1" x14ac:dyDescent="0.2">
      <c r="B94" s="535">
        <v>7</v>
      </c>
      <c r="C94" s="264">
        <f t="shared" si="15"/>
        <v>73</v>
      </c>
      <c r="D94" s="227" t="s">
        <v>250</v>
      </c>
      <c r="E94" s="277">
        <v>11510177.99</v>
      </c>
      <c r="F94" s="277">
        <v>2140833.33</v>
      </c>
      <c r="G94" s="536">
        <f t="shared" si="12"/>
        <v>13651011.32</v>
      </c>
      <c r="H94" s="227"/>
      <c r="I94" s="560">
        <f t="shared" si="13"/>
        <v>11510177.99</v>
      </c>
      <c r="J94" s="277">
        <f t="shared" si="16"/>
        <v>402586097.53999996</v>
      </c>
      <c r="K94" s="277">
        <f t="shared" si="11"/>
        <v>2140833.33</v>
      </c>
      <c r="L94" s="277">
        <f t="shared" si="17"/>
        <v>108112083.14999993</v>
      </c>
      <c r="M94" s="277">
        <f t="shared" si="14"/>
        <v>13651011.32</v>
      </c>
      <c r="N94" s="277">
        <f t="shared" si="18"/>
        <v>510698180.69000018</v>
      </c>
      <c r="P94" s="271"/>
      <c r="V94" s="230"/>
      <c r="W94" s="230"/>
      <c r="X94" s="230"/>
      <c r="Y94" s="230"/>
      <c r="Z94" s="230"/>
      <c r="AA94" s="230"/>
      <c r="AB94" s="230"/>
      <c r="AC94" s="230"/>
      <c r="AD94" s="230"/>
      <c r="AE94" s="230"/>
      <c r="AF94" s="230"/>
      <c r="AG94" s="230"/>
      <c r="AH94" s="230"/>
      <c r="AI94" s="230"/>
      <c r="AJ94" s="230"/>
      <c r="AK94" s="230"/>
      <c r="AL94" s="230"/>
      <c r="AM94" s="230"/>
    </row>
    <row r="95" spans="1:49" s="179" customFormat="1" x14ac:dyDescent="0.2">
      <c r="B95" s="165">
        <v>7</v>
      </c>
      <c r="C95" s="267">
        <f t="shared" si="15"/>
        <v>74</v>
      </c>
      <c r="D95" s="227" t="s">
        <v>250</v>
      </c>
      <c r="E95" s="277">
        <v>11510177.99</v>
      </c>
      <c r="F95" s="277">
        <v>2140833.33</v>
      </c>
      <c r="G95" s="536">
        <f t="shared" si="12"/>
        <v>13651011.32</v>
      </c>
      <c r="H95" s="227"/>
      <c r="I95" s="560">
        <f t="shared" si="13"/>
        <v>11510177.99</v>
      </c>
      <c r="J95" s="277">
        <f t="shared" si="16"/>
        <v>414096275.52999997</v>
      </c>
      <c r="K95" s="277">
        <f t="shared" si="11"/>
        <v>2140833.33</v>
      </c>
      <c r="L95" s="277">
        <f t="shared" si="17"/>
        <v>110252916.47999993</v>
      </c>
      <c r="M95" s="277">
        <f t="shared" si="14"/>
        <v>13651011.32</v>
      </c>
      <c r="N95" s="277">
        <f t="shared" si="18"/>
        <v>524349192.01000017</v>
      </c>
      <c r="P95" s="271"/>
    </row>
    <row r="96" spans="1:49" s="179" customFormat="1" x14ac:dyDescent="0.2">
      <c r="B96" s="165">
        <v>7</v>
      </c>
      <c r="C96" s="267">
        <f t="shared" si="15"/>
        <v>75</v>
      </c>
      <c r="D96" s="227" t="s">
        <v>250</v>
      </c>
      <c r="E96" s="277">
        <v>11510177.99</v>
      </c>
      <c r="F96" s="277">
        <v>2140833.33</v>
      </c>
      <c r="G96" s="536">
        <f t="shared" si="12"/>
        <v>13651011.32</v>
      </c>
      <c r="H96" s="227"/>
      <c r="I96" s="560">
        <f t="shared" si="13"/>
        <v>11510177.99</v>
      </c>
      <c r="J96" s="277">
        <f t="shared" si="16"/>
        <v>425606453.51999998</v>
      </c>
      <c r="K96" s="277">
        <f t="shared" si="11"/>
        <v>2140833.33</v>
      </c>
      <c r="L96" s="277">
        <f t="shared" si="17"/>
        <v>112393749.80999993</v>
      </c>
      <c r="M96" s="277">
        <f t="shared" si="14"/>
        <v>13651011.32</v>
      </c>
      <c r="N96" s="277">
        <f t="shared" si="18"/>
        <v>538000203.33000016</v>
      </c>
      <c r="P96" s="271"/>
    </row>
    <row r="97" spans="2:16" s="179" customFormat="1" x14ac:dyDescent="0.2">
      <c r="B97" s="165">
        <v>7</v>
      </c>
      <c r="C97" s="267">
        <f t="shared" si="15"/>
        <v>76</v>
      </c>
      <c r="D97" s="227" t="s">
        <v>250</v>
      </c>
      <c r="E97" s="277">
        <v>11385288.6</v>
      </c>
      <c r="F97" s="277">
        <v>2140833.33</v>
      </c>
      <c r="G97" s="536">
        <f t="shared" si="12"/>
        <v>13526121.93</v>
      </c>
      <c r="H97" s="227"/>
      <c r="I97" s="560">
        <f t="shared" si="13"/>
        <v>11385288.6</v>
      </c>
      <c r="J97" s="277">
        <f t="shared" si="16"/>
        <v>436991742.12</v>
      </c>
      <c r="K97" s="277">
        <f t="shared" si="11"/>
        <v>2140833.33</v>
      </c>
      <c r="L97" s="277">
        <f t="shared" si="17"/>
        <v>114534583.13999993</v>
      </c>
      <c r="M97" s="277">
        <f t="shared" si="14"/>
        <v>13526121.93</v>
      </c>
      <c r="N97" s="277">
        <f t="shared" si="18"/>
        <v>551526325.26000011</v>
      </c>
      <c r="P97" s="271"/>
    </row>
    <row r="98" spans="2:16" s="179" customFormat="1" x14ac:dyDescent="0.2">
      <c r="B98" s="165">
        <v>7</v>
      </c>
      <c r="C98" s="267">
        <f t="shared" si="15"/>
        <v>77</v>
      </c>
      <c r="D98" s="227" t="s">
        <v>250</v>
      </c>
      <c r="E98" s="277">
        <v>11385288.6</v>
      </c>
      <c r="F98" s="277">
        <v>2140833.33</v>
      </c>
      <c r="G98" s="536">
        <f t="shared" si="12"/>
        <v>13526121.93</v>
      </c>
      <c r="H98" s="227"/>
      <c r="I98" s="560">
        <f t="shared" si="13"/>
        <v>11385288.6</v>
      </c>
      <c r="J98" s="277">
        <f t="shared" si="16"/>
        <v>448377030.72000003</v>
      </c>
      <c r="K98" s="277">
        <f t="shared" si="11"/>
        <v>2140833.33</v>
      </c>
      <c r="L98" s="277">
        <f t="shared" si="17"/>
        <v>116675416.46999992</v>
      </c>
      <c r="M98" s="277">
        <f t="shared" si="14"/>
        <v>13526121.93</v>
      </c>
      <c r="N98" s="277">
        <f t="shared" si="18"/>
        <v>565052447.19000006</v>
      </c>
      <c r="P98" s="271"/>
    </row>
    <row r="99" spans="2:16" s="179" customFormat="1" x14ac:dyDescent="0.2">
      <c r="B99" s="165">
        <v>7</v>
      </c>
      <c r="C99" s="267">
        <f t="shared" si="15"/>
        <v>78</v>
      </c>
      <c r="D99" s="227" t="s">
        <v>250</v>
      </c>
      <c r="E99" s="277">
        <v>11385288.6</v>
      </c>
      <c r="F99" s="277">
        <v>2140833.33</v>
      </c>
      <c r="G99" s="536">
        <f t="shared" si="12"/>
        <v>13526121.93</v>
      </c>
      <c r="H99" s="227"/>
      <c r="I99" s="560">
        <f t="shared" si="13"/>
        <v>11385288.6</v>
      </c>
      <c r="J99" s="277">
        <f t="shared" si="16"/>
        <v>459762319.32000005</v>
      </c>
      <c r="K99" s="277">
        <f t="shared" ref="K99:K162" si="19">F99*(1-$F$10)</f>
        <v>2140833.33</v>
      </c>
      <c r="L99" s="277">
        <f t="shared" si="17"/>
        <v>118816249.79999992</v>
      </c>
      <c r="M99" s="277">
        <f t="shared" si="14"/>
        <v>13526121.93</v>
      </c>
      <c r="N99" s="277">
        <f t="shared" si="18"/>
        <v>578578569.12</v>
      </c>
      <c r="P99" s="271"/>
    </row>
    <row r="100" spans="2:16" s="179" customFormat="1" x14ac:dyDescent="0.2">
      <c r="B100" s="165">
        <v>7</v>
      </c>
      <c r="C100" s="267">
        <f t="shared" si="15"/>
        <v>79</v>
      </c>
      <c r="D100" s="227" t="s">
        <v>250</v>
      </c>
      <c r="E100" s="277">
        <v>11385288.6</v>
      </c>
      <c r="F100" s="277">
        <v>2140833.33</v>
      </c>
      <c r="G100" s="536">
        <f t="shared" si="12"/>
        <v>13526121.93</v>
      </c>
      <c r="H100" s="227"/>
      <c r="I100" s="560">
        <f t="shared" si="13"/>
        <v>11385288.6</v>
      </c>
      <c r="J100" s="277">
        <f t="shared" si="16"/>
        <v>471147607.92000008</v>
      </c>
      <c r="K100" s="277">
        <f t="shared" si="19"/>
        <v>2140833.33</v>
      </c>
      <c r="L100" s="277">
        <f t="shared" si="17"/>
        <v>120957083.12999992</v>
      </c>
      <c r="M100" s="277">
        <f t="shared" si="14"/>
        <v>13526121.93</v>
      </c>
      <c r="N100" s="277">
        <f t="shared" si="18"/>
        <v>592104691.04999995</v>
      </c>
      <c r="P100" s="271"/>
    </row>
    <row r="101" spans="2:16" s="179" customFormat="1" x14ac:dyDescent="0.2">
      <c r="B101" s="165">
        <v>7</v>
      </c>
      <c r="C101" s="267">
        <f t="shared" si="15"/>
        <v>80</v>
      </c>
      <c r="D101" s="227" t="s">
        <v>250</v>
      </c>
      <c r="E101" s="277">
        <v>11385288.6</v>
      </c>
      <c r="F101" s="277">
        <v>2140833.33</v>
      </c>
      <c r="G101" s="536">
        <f t="shared" si="12"/>
        <v>13526121.93</v>
      </c>
      <c r="H101" s="227"/>
      <c r="I101" s="560">
        <f t="shared" si="13"/>
        <v>11385288.6</v>
      </c>
      <c r="J101" s="277">
        <f t="shared" si="16"/>
        <v>482532896.5200001</v>
      </c>
      <c r="K101" s="277">
        <f t="shared" si="19"/>
        <v>2140833.33</v>
      </c>
      <c r="L101" s="277">
        <f t="shared" si="17"/>
        <v>123097916.45999992</v>
      </c>
      <c r="M101" s="277">
        <f t="shared" si="14"/>
        <v>13526121.93</v>
      </c>
      <c r="N101" s="277">
        <f t="shared" si="18"/>
        <v>605630812.9799999</v>
      </c>
      <c r="P101" s="271"/>
    </row>
    <row r="102" spans="2:16" s="179" customFormat="1" x14ac:dyDescent="0.2">
      <c r="B102" s="165">
        <v>7</v>
      </c>
      <c r="C102" s="267">
        <f t="shared" si="15"/>
        <v>81</v>
      </c>
      <c r="D102" s="227" t="s">
        <v>250</v>
      </c>
      <c r="E102" s="277">
        <v>11385288.6</v>
      </c>
      <c r="F102" s="277">
        <v>2140833.33</v>
      </c>
      <c r="G102" s="536">
        <f t="shared" si="12"/>
        <v>13526121.93</v>
      </c>
      <c r="H102" s="227"/>
      <c r="I102" s="560">
        <f t="shared" si="13"/>
        <v>11385288.6</v>
      </c>
      <c r="J102" s="277">
        <f t="shared" si="16"/>
        <v>493918185.12000012</v>
      </c>
      <c r="K102" s="277">
        <f t="shared" si="19"/>
        <v>2140833.33</v>
      </c>
      <c r="L102" s="277">
        <f t="shared" si="17"/>
        <v>125238749.78999992</v>
      </c>
      <c r="M102" s="277">
        <f t="shared" si="14"/>
        <v>13526121.93</v>
      </c>
      <c r="N102" s="277">
        <f t="shared" si="18"/>
        <v>619156934.90999985</v>
      </c>
      <c r="P102" s="271"/>
    </row>
    <row r="103" spans="2:16" s="179" customFormat="1" x14ac:dyDescent="0.2">
      <c r="B103" s="165">
        <v>7</v>
      </c>
      <c r="C103" s="267">
        <f t="shared" si="15"/>
        <v>82</v>
      </c>
      <c r="D103" s="227" t="s">
        <v>250</v>
      </c>
      <c r="E103" s="277">
        <v>11260399.199999999</v>
      </c>
      <c r="F103" s="277">
        <v>2140833.33</v>
      </c>
      <c r="G103" s="536">
        <f t="shared" si="12"/>
        <v>13401232.529999999</v>
      </c>
      <c r="H103" s="227"/>
      <c r="I103" s="560">
        <f t="shared" si="13"/>
        <v>11260399.199999999</v>
      </c>
      <c r="J103" s="277">
        <f t="shared" si="16"/>
        <v>505178584.32000011</v>
      </c>
      <c r="K103" s="277">
        <f t="shared" si="19"/>
        <v>2140833.33</v>
      </c>
      <c r="L103" s="277">
        <f t="shared" si="17"/>
        <v>127379583.11999992</v>
      </c>
      <c r="M103" s="277">
        <f t="shared" si="14"/>
        <v>13401232.529999999</v>
      </c>
      <c r="N103" s="277">
        <f t="shared" si="18"/>
        <v>632558167.43999982</v>
      </c>
      <c r="P103" s="271"/>
    </row>
    <row r="104" spans="2:16" s="179" customFormat="1" x14ac:dyDescent="0.2">
      <c r="B104" s="535">
        <v>7</v>
      </c>
      <c r="C104" s="264">
        <f t="shared" si="15"/>
        <v>83</v>
      </c>
      <c r="D104" s="227" t="s">
        <v>250</v>
      </c>
      <c r="E104" s="277">
        <v>11260399.199999999</v>
      </c>
      <c r="F104" s="277">
        <v>2140833.33</v>
      </c>
      <c r="G104" s="536">
        <f t="shared" si="12"/>
        <v>13401232.529999999</v>
      </c>
      <c r="H104" s="227"/>
      <c r="I104" s="560">
        <f t="shared" si="13"/>
        <v>11260399.199999999</v>
      </c>
      <c r="J104" s="277">
        <f t="shared" si="16"/>
        <v>516438983.5200001</v>
      </c>
      <c r="K104" s="277">
        <f t="shared" si="19"/>
        <v>2140833.33</v>
      </c>
      <c r="L104" s="277">
        <f t="shared" si="17"/>
        <v>129520416.44999991</v>
      </c>
      <c r="M104" s="277">
        <f t="shared" si="14"/>
        <v>13401232.529999999</v>
      </c>
      <c r="N104" s="277">
        <f t="shared" si="18"/>
        <v>645959399.96999979</v>
      </c>
      <c r="P104" s="271"/>
    </row>
    <row r="105" spans="2:16" s="179" customFormat="1" x14ac:dyDescent="0.2">
      <c r="B105" s="165">
        <v>7</v>
      </c>
      <c r="C105" s="267">
        <f t="shared" si="15"/>
        <v>84</v>
      </c>
      <c r="D105" s="227" t="s">
        <v>250</v>
      </c>
      <c r="E105" s="277">
        <v>11260399.199999999</v>
      </c>
      <c r="F105" s="277">
        <v>2140833.33</v>
      </c>
      <c r="G105" s="536">
        <f t="shared" si="12"/>
        <v>13401232.529999999</v>
      </c>
      <c r="H105" s="227"/>
      <c r="I105" s="560">
        <f t="shared" si="13"/>
        <v>11260399.199999999</v>
      </c>
      <c r="J105" s="277">
        <f t="shared" si="16"/>
        <v>527699382.72000009</v>
      </c>
      <c r="K105" s="277">
        <f t="shared" si="19"/>
        <v>2140833.33</v>
      </c>
      <c r="L105" s="277">
        <f t="shared" si="17"/>
        <v>131661249.77999991</v>
      </c>
      <c r="M105" s="277">
        <f t="shared" si="14"/>
        <v>13401232.529999999</v>
      </c>
      <c r="N105" s="277">
        <f t="shared" si="18"/>
        <v>659360632.49999976</v>
      </c>
      <c r="P105" s="271"/>
    </row>
    <row r="106" spans="2:16" s="179" customFormat="1" x14ac:dyDescent="0.2">
      <c r="B106" s="165">
        <v>8</v>
      </c>
      <c r="C106" s="267">
        <f t="shared" si="15"/>
        <v>85</v>
      </c>
      <c r="D106" s="227" t="s">
        <v>250</v>
      </c>
      <c r="E106" s="277">
        <v>11260399.199999999</v>
      </c>
      <c r="F106" s="277">
        <v>2140833.33</v>
      </c>
      <c r="G106" s="536">
        <f t="shared" si="12"/>
        <v>13401232.529999999</v>
      </c>
      <c r="H106" s="227"/>
      <c r="I106" s="560">
        <f t="shared" si="13"/>
        <v>11260399.199999999</v>
      </c>
      <c r="J106" s="277">
        <f t="shared" si="16"/>
        <v>538959781.92000008</v>
      </c>
      <c r="K106" s="277">
        <f t="shared" si="19"/>
        <v>2140833.33</v>
      </c>
      <c r="L106" s="277">
        <f t="shared" si="17"/>
        <v>133802083.10999991</v>
      </c>
      <c r="M106" s="277">
        <f t="shared" si="14"/>
        <v>13401232.529999999</v>
      </c>
      <c r="N106" s="277">
        <f t="shared" si="18"/>
        <v>672761865.02999973</v>
      </c>
      <c r="P106" s="271"/>
    </row>
    <row r="107" spans="2:16" s="179" customFormat="1" x14ac:dyDescent="0.2">
      <c r="B107" s="165">
        <v>8</v>
      </c>
      <c r="C107" s="267">
        <f t="shared" si="15"/>
        <v>86</v>
      </c>
      <c r="D107" s="227" t="s">
        <v>250</v>
      </c>
      <c r="E107" s="277">
        <v>11260399.199999999</v>
      </c>
      <c r="F107" s="277">
        <v>2140833.33</v>
      </c>
      <c r="G107" s="536">
        <f t="shared" si="12"/>
        <v>13401232.529999999</v>
      </c>
      <c r="H107" s="227"/>
      <c r="I107" s="560">
        <f t="shared" si="13"/>
        <v>11260399.199999999</v>
      </c>
      <c r="J107" s="277">
        <f t="shared" si="16"/>
        <v>550220181.12000012</v>
      </c>
      <c r="K107" s="277">
        <f t="shared" si="19"/>
        <v>2140833.33</v>
      </c>
      <c r="L107" s="277">
        <f t="shared" si="17"/>
        <v>135942916.43999991</v>
      </c>
      <c r="M107" s="277">
        <f t="shared" si="14"/>
        <v>13401232.529999999</v>
      </c>
      <c r="N107" s="277">
        <f t="shared" si="18"/>
        <v>686163097.5599997</v>
      </c>
      <c r="P107" s="271"/>
    </row>
    <row r="108" spans="2:16" s="179" customFormat="1" x14ac:dyDescent="0.2">
      <c r="B108" s="165">
        <v>8</v>
      </c>
      <c r="C108" s="267">
        <f t="shared" si="15"/>
        <v>87</v>
      </c>
      <c r="D108" s="227" t="s">
        <v>250</v>
      </c>
      <c r="E108" s="277">
        <v>11260399.199999999</v>
      </c>
      <c r="F108" s="277">
        <v>2140833.33</v>
      </c>
      <c r="G108" s="536">
        <f t="shared" si="12"/>
        <v>13401232.529999999</v>
      </c>
      <c r="H108" s="227"/>
      <c r="I108" s="560">
        <f t="shared" si="13"/>
        <v>11260399.199999999</v>
      </c>
      <c r="J108" s="277">
        <f t="shared" si="16"/>
        <v>561480580.32000017</v>
      </c>
      <c r="K108" s="277">
        <f t="shared" si="19"/>
        <v>2140833.33</v>
      </c>
      <c r="L108" s="277">
        <f t="shared" si="17"/>
        <v>138083749.76999992</v>
      </c>
      <c r="M108" s="277">
        <f t="shared" si="14"/>
        <v>13401232.529999999</v>
      </c>
      <c r="N108" s="277">
        <f t="shared" si="18"/>
        <v>699564330.08999968</v>
      </c>
      <c r="P108" s="271"/>
    </row>
    <row r="109" spans="2:16" s="179" customFormat="1" x14ac:dyDescent="0.2">
      <c r="B109" s="165">
        <v>8</v>
      </c>
      <c r="C109" s="267">
        <f t="shared" si="15"/>
        <v>88</v>
      </c>
      <c r="D109" s="227" t="s">
        <v>250</v>
      </c>
      <c r="E109" s="277">
        <v>11135509.800000001</v>
      </c>
      <c r="F109" s="277">
        <v>2140833.33</v>
      </c>
      <c r="G109" s="536">
        <f t="shared" si="12"/>
        <v>13276343.130000001</v>
      </c>
      <c r="H109" s="227"/>
      <c r="I109" s="560">
        <f t="shared" si="13"/>
        <v>11135509.800000001</v>
      </c>
      <c r="J109" s="277">
        <f t="shared" si="16"/>
        <v>572616090.12000012</v>
      </c>
      <c r="K109" s="277">
        <f t="shared" si="19"/>
        <v>2140833.33</v>
      </c>
      <c r="L109" s="277">
        <f t="shared" si="17"/>
        <v>140224583.09999993</v>
      </c>
      <c r="M109" s="277">
        <f t="shared" si="14"/>
        <v>13276343.130000001</v>
      </c>
      <c r="N109" s="277">
        <f t="shared" si="18"/>
        <v>712840673.21999967</v>
      </c>
      <c r="P109" s="271"/>
    </row>
    <row r="110" spans="2:16" s="179" customFormat="1" x14ac:dyDescent="0.2">
      <c r="B110" s="165">
        <v>8</v>
      </c>
      <c r="C110" s="267">
        <f t="shared" si="15"/>
        <v>89</v>
      </c>
      <c r="D110" s="227" t="s">
        <v>250</v>
      </c>
      <c r="E110" s="277">
        <v>11135509.800000001</v>
      </c>
      <c r="F110" s="277">
        <v>2140833.33</v>
      </c>
      <c r="G110" s="536">
        <f t="shared" si="12"/>
        <v>13276343.130000001</v>
      </c>
      <c r="H110" s="227"/>
      <c r="I110" s="560">
        <f t="shared" si="13"/>
        <v>11135509.800000001</v>
      </c>
      <c r="J110" s="277">
        <f t="shared" si="16"/>
        <v>583751599.92000008</v>
      </c>
      <c r="K110" s="277">
        <f t="shared" si="19"/>
        <v>2140833.33</v>
      </c>
      <c r="L110" s="277">
        <f t="shared" si="17"/>
        <v>142365416.42999995</v>
      </c>
      <c r="M110" s="277">
        <f t="shared" si="14"/>
        <v>13276343.130000001</v>
      </c>
      <c r="N110" s="277">
        <f t="shared" si="18"/>
        <v>726117016.34999967</v>
      </c>
      <c r="P110" s="271"/>
    </row>
    <row r="111" spans="2:16" s="179" customFormat="1" x14ac:dyDescent="0.2">
      <c r="B111" s="165">
        <v>8</v>
      </c>
      <c r="C111" s="267">
        <f t="shared" si="15"/>
        <v>90</v>
      </c>
      <c r="D111" s="227" t="s">
        <v>250</v>
      </c>
      <c r="E111" s="277">
        <v>11135509.800000001</v>
      </c>
      <c r="F111" s="277">
        <v>2140833.33</v>
      </c>
      <c r="G111" s="536">
        <f t="shared" si="12"/>
        <v>13276343.130000001</v>
      </c>
      <c r="H111" s="227"/>
      <c r="I111" s="560">
        <f t="shared" si="13"/>
        <v>11135509.800000001</v>
      </c>
      <c r="J111" s="277">
        <f t="shared" si="16"/>
        <v>594887109.72000003</v>
      </c>
      <c r="K111" s="277">
        <f t="shared" si="19"/>
        <v>2140833.33</v>
      </c>
      <c r="L111" s="277">
        <f t="shared" si="17"/>
        <v>144506249.75999996</v>
      </c>
      <c r="M111" s="277">
        <f t="shared" si="14"/>
        <v>13276343.130000001</v>
      </c>
      <c r="N111" s="277">
        <f t="shared" si="18"/>
        <v>739393359.47999966</v>
      </c>
      <c r="P111" s="271"/>
    </row>
    <row r="112" spans="2:16" s="179" customFormat="1" x14ac:dyDescent="0.2">
      <c r="B112" s="165">
        <v>8</v>
      </c>
      <c r="C112" s="267">
        <f t="shared" si="15"/>
        <v>91</v>
      </c>
      <c r="D112" s="227" t="s">
        <v>250</v>
      </c>
      <c r="E112" s="277">
        <v>11135509.800000001</v>
      </c>
      <c r="F112" s="277">
        <v>2140833.33</v>
      </c>
      <c r="G112" s="536">
        <f t="shared" si="12"/>
        <v>13276343.130000001</v>
      </c>
      <c r="H112" s="227"/>
      <c r="I112" s="560">
        <f t="shared" si="13"/>
        <v>11135509.800000001</v>
      </c>
      <c r="J112" s="277">
        <f t="shared" si="16"/>
        <v>606022619.51999998</v>
      </c>
      <c r="K112" s="277">
        <f t="shared" si="19"/>
        <v>2140833.33</v>
      </c>
      <c r="L112" s="277">
        <f t="shared" si="17"/>
        <v>146647083.08999997</v>
      </c>
      <c r="M112" s="277">
        <f t="shared" si="14"/>
        <v>13276343.130000001</v>
      </c>
      <c r="N112" s="277">
        <f t="shared" si="18"/>
        <v>752669702.60999966</v>
      </c>
      <c r="P112" s="271"/>
    </row>
    <row r="113" spans="1:16" s="179" customFormat="1" x14ac:dyDescent="0.2">
      <c r="B113" s="165">
        <v>8</v>
      </c>
      <c r="C113" s="267">
        <f t="shared" si="15"/>
        <v>92</v>
      </c>
      <c r="D113" s="227" t="s">
        <v>250</v>
      </c>
      <c r="E113" s="277">
        <v>11135509.800000001</v>
      </c>
      <c r="F113" s="277">
        <v>2140833.33</v>
      </c>
      <c r="G113" s="536">
        <f t="shared" si="12"/>
        <v>13276343.130000001</v>
      </c>
      <c r="H113" s="227"/>
      <c r="I113" s="560">
        <f t="shared" si="13"/>
        <v>11135509.800000001</v>
      </c>
      <c r="J113" s="277">
        <f t="shared" si="16"/>
        <v>617158129.31999993</v>
      </c>
      <c r="K113" s="277">
        <f t="shared" si="19"/>
        <v>2140833.33</v>
      </c>
      <c r="L113" s="277">
        <f t="shared" si="17"/>
        <v>148787916.41999999</v>
      </c>
      <c r="M113" s="277">
        <f t="shared" si="14"/>
        <v>13276343.130000001</v>
      </c>
      <c r="N113" s="277">
        <f t="shared" si="18"/>
        <v>765946045.73999965</v>
      </c>
      <c r="P113" s="271"/>
    </row>
    <row r="114" spans="1:16" x14ac:dyDescent="0.2">
      <c r="A114" s="179"/>
      <c r="B114" s="165">
        <v>8</v>
      </c>
      <c r="C114" s="267">
        <f t="shared" si="15"/>
        <v>93</v>
      </c>
      <c r="D114" s="227" t="s">
        <v>250</v>
      </c>
      <c r="E114" s="277">
        <v>11135509.800000001</v>
      </c>
      <c r="F114" s="277">
        <v>2140833.33</v>
      </c>
      <c r="G114" s="536">
        <f t="shared" si="12"/>
        <v>13276343.130000001</v>
      </c>
      <c r="H114" s="227"/>
      <c r="I114" s="560">
        <f t="shared" si="13"/>
        <v>11135509.800000001</v>
      </c>
      <c r="J114" s="277">
        <f t="shared" si="16"/>
        <v>628293639.11999989</v>
      </c>
      <c r="K114" s="277">
        <f t="shared" si="19"/>
        <v>2140833.33</v>
      </c>
      <c r="L114" s="277">
        <f t="shared" si="17"/>
        <v>150928749.75</v>
      </c>
      <c r="M114" s="277">
        <f t="shared" si="14"/>
        <v>13276343.130000001</v>
      </c>
      <c r="N114" s="277">
        <f t="shared" si="18"/>
        <v>779222388.86999965</v>
      </c>
      <c r="P114" s="271"/>
    </row>
    <row r="115" spans="1:16" x14ac:dyDescent="0.2">
      <c r="A115" s="179"/>
      <c r="B115" s="165">
        <v>8</v>
      </c>
      <c r="C115" s="267">
        <f t="shared" si="15"/>
        <v>94</v>
      </c>
      <c r="D115" s="227" t="s">
        <v>250</v>
      </c>
      <c r="E115" s="277">
        <v>11010620.41</v>
      </c>
      <c r="F115" s="277">
        <v>2140833.33</v>
      </c>
      <c r="G115" s="536">
        <f t="shared" si="12"/>
        <v>13151453.74</v>
      </c>
      <c r="H115" s="227"/>
      <c r="I115" s="560">
        <f t="shared" si="13"/>
        <v>11010620.41</v>
      </c>
      <c r="J115" s="277">
        <f t="shared" si="16"/>
        <v>639304259.52999985</v>
      </c>
      <c r="K115" s="277">
        <f t="shared" si="19"/>
        <v>2140833.33</v>
      </c>
      <c r="L115" s="277">
        <f t="shared" si="17"/>
        <v>153069583.08000001</v>
      </c>
      <c r="M115" s="277">
        <f t="shared" si="14"/>
        <v>13151453.74</v>
      </c>
      <c r="N115" s="277">
        <f t="shared" si="18"/>
        <v>792373842.60999966</v>
      </c>
      <c r="P115" s="271"/>
    </row>
    <row r="116" spans="1:16" x14ac:dyDescent="0.2">
      <c r="A116" s="179"/>
      <c r="B116" s="165">
        <v>8</v>
      </c>
      <c r="C116" s="267">
        <f t="shared" si="15"/>
        <v>95</v>
      </c>
      <c r="D116" s="227" t="s">
        <v>250</v>
      </c>
      <c r="E116" s="277">
        <v>11010620.41</v>
      </c>
      <c r="F116" s="277">
        <v>2140833.33</v>
      </c>
      <c r="G116" s="536">
        <f t="shared" si="12"/>
        <v>13151453.74</v>
      </c>
      <c r="H116" s="227"/>
      <c r="I116" s="560">
        <f t="shared" si="13"/>
        <v>11010620.41</v>
      </c>
      <c r="J116" s="277">
        <f t="shared" si="16"/>
        <v>650314879.93999982</v>
      </c>
      <c r="K116" s="277">
        <f t="shared" si="19"/>
        <v>2140833.33</v>
      </c>
      <c r="L116" s="277">
        <f t="shared" si="17"/>
        <v>155210416.41000003</v>
      </c>
      <c r="M116" s="277">
        <f t="shared" si="14"/>
        <v>13151453.74</v>
      </c>
      <c r="N116" s="277">
        <f t="shared" si="18"/>
        <v>805525296.34999967</v>
      </c>
      <c r="P116" s="271"/>
    </row>
    <row r="117" spans="1:16" x14ac:dyDescent="0.2">
      <c r="A117" s="179"/>
      <c r="B117" s="165">
        <v>8</v>
      </c>
      <c r="C117" s="267">
        <f t="shared" si="15"/>
        <v>96</v>
      </c>
      <c r="D117" s="227" t="s">
        <v>250</v>
      </c>
      <c r="E117" s="277">
        <v>11010620.41</v>
      </c>
      <c r="F117" s="277">
        <v>2140833.33</v>
      </c>
      <c r="G117" s="536">
        <f t="shared" si="12"/>
        <v>13151453.74</v>
      </c>
      <c r="H117" s="227"/>
      <c r="I117" s="560">
        <f t="shared" si="13"/>
        <v>11010620.41</v>
      </c>
      <c r="J117" s="277">
        <f t="shared" si="16"/>
        <v>661325500.34999979</v>
      </c>
      <c r="K117" s="277">
        <f t="shared" si="19"/>
        <v>2140833.33</v>
      </c>
      <c r="L117" s="277">
        <f t="shared" si="17"/>
        <v>157351249.74000004</v>
      </c>
      <c r="M117" s="277">
        <f t="shared" si="14"/>
        <v>13151453.74</v>
      </c>
      <c r="N117" s="277">
        <f t="shared" si="18"/>
        <v>818676750.08999968</v>
      </c>
      <c r="P117" s="271"/>
    </row>
    <row r="118" spans="1:16" x14ac:dyDescent="0.2">
      <c r="A118" s="179"/>
      <c r="B118" s="165">
        <v>9</v>
      </c>
      <c r="C118" s="267">
        <f t="shared" si="15"/>
        <v>97</v>
      </c>
      <c r="D118" s="227" t="s">
        <v>250</v>
      </c>
      <c r="E118" s="277">
        <v>11010620.41</v>
      </c>
      <c r="F118" s="277">
        <v>2140833.33</v>
      </c>
      <c r="G118" s="536">
        <f t="shared" si="12"/>
        <v>13151453.74</v>
      </c>
      <c r="H118" s="227"/>
      <c r="I118" s="560">
        <f t="shared" si="13"/>
        <v>11010620.41</v>
      </c>
      <c r="J118" s="277">
        <f t="shared" si="16"/>
        <v>672336120.75999975</v>
      </c>
      <c r="K118" s="277">
        <f t="shared" si="19"/>
        <v>2140833.33</v>
      </c>
      <c r="L118" s="277">
        <f t="shared" si="17"/>
        <v>159492083.07000005</v>
      </c>
      <c r="M118" s="277">
        <f t="shared" si="14"/>
        <v>13151453.74</v>
      </c>
      <c r="N118" s="277">
        <f t="shared" si="18"/>
        <v>831828203.82999969</v>
      </c>
      <c r="P118" s="271"/>
    </row>
    <row r="119" spans="1:16" x14ac:dyDescent="0.2">
      <c r="A119" s="179"/>
      <c r="B119" s="165">
        <v>9</v>
      </c>
      <c r="C119" s="267">
        <f t="shared" si="15"/>
        <v>98</v>
      </c>
      <c r="D119" s="227" t="s">
        <v>250</v>
      </c>
      <c r="E119" s="277">
        <v>11010620.41</v>
      </c>
      <c r="F119" s="277">
        <v>2140833.33</v>
      </c>
      <c r="G119" s="536">
        <f t="shared" si="12"/>
        <v>13151453.74</v>
      </c>
      <c r="H119" s="227"/>
      <c r="I119" s="560">
        <f t="shared" si="13"/>
        <v>11010620.41</v>
      </c>
      <c r="J119" s="277">
        <f t="shared" si="16"/>
        <v>683346741.16999972</v>
      </c>
      <c r="K119" s="277">
        <f t="shared" si="19"/>
        <v>2140833.33</v>
      </c>
      <c r="L119" s="277">
        <f t="shared" si="17"/>
        <v>161632916.40000007</v>
      </c>
      <c r="M119" s="277">
        <f t="shared" si="14"/>
        <v>13151453.74</v>
      </c>
      <c r="N119" s="277">
        <f t="shared" si="18"/>
        <v>844979657.56999969</v>
      </c>
      <c r="P119" s="271"/>
    </row>
    <row r="120" spans="1:16" x14ac:dyDescent="0.2">
      <c r="A120" s="179"/>
      <c r="B120" s="165">
        <v>9</v>
      </c>
      <c r="C120" s="267">
        <f t="shared" si="15"/>
        <v>99</v>
      </c>
      <c r="D120" s="227" t="s">
        <v>250</v>
      </c>
      <c r="E120" s="277">
        <v>11010620.41</v>
      </c>
      <c r="F120" s="277">
        <v>2140833.33</v>
      </c>
      <c r="G120" s="536">
        <f t="shared" si="12"/>
        <v>13151453.74</v>
      </c>
      <c r="H120" s="227"/>
      <c r="I120" s="560">
        <f t="shared" si="13"/>
        <v>11010620.41</v>
      </c>
      <c r="J120" s="277">
        <f t="shared" si="16"/>
        <v>694357361.57999969</v>
      </c>
      <c r="K120" s="277">
        <f t="shared" si="19"/>
        <v>2140833.33</v>
      </c>
      <c r="L120" s="277">
        <f t="shared" si="17"/>
        <v>163773749.73000008</v>
      </c>
      <c r="M120" s="277">
        <f t="shared" si="14"/>
        <v>13151453.74</v>
      </c>
      <c r="N120" s="277">
        <f t="shared" si="18"/>
        <v>858131111.3099997</v>
      </c>
      <c r="P120" s="271"/>
    </row>
    <row r="121" spans="1:16" x14ac:dyDescent="0.2">
      <c r="A121" s="179"/>
      <c r="B121" s="165">
        <v>9</v>
      </c>
      <c r="C121" s="267">
        <f t="shared" si="15"/>
        <v>100</v>
      </c>
      <c r="D121" s="227" t="s">
        <v>250</v>
      </c>
      <c r="E121" s="277">
        <v>10885731.01</v>
      </c>
      <c r="F121" s="277">
        <v>2140833.33</v>
      </c>
      <c r="G121" s="536">
        <f t="shared" si="12"/>
        <v>13026564.34</v>
      </c>
      <c r="H121" s="227"/>
      <c r="I121" s="560">
        <f t="shared" si="13"/>
        <v>10885731.01</v>
      </c>
      <c r="J121" s="277">
        <f t="shared" si="16"/>
        <v>705243092.58999968</v>
      </c>
      <c r="K121" s="277">
        <f t="shared" si="19"/>
        <v>2140833.33</v>
      </c>
      <c r="L121" s="277">
        <f t="shared" si="17"/>
        <v>165914583.06000009</v>
      </c>
      <c r="M121" s="277">
        <f t="shared" si="14"/>
        <v>13026564.34</v>
      </c>
      <c r="N121" s="277">
        <f t="shared" si="18"/>
        <v>871157675.64999974</v>
      </c>
      <c r="P121" s="271"/>
    </row>
    <row r="122" spans="1:16" x14ac:dyDescent="0.2">
      <c r="A122" s="179"/>
      <c r="B122" s="165">
        <v>9</v>
      </c>
      <c r="C122" s="267">
        <f t="shared" si="15"/>
        <v>101</v>
      </c>
      <c r="D122" s="227" t="s">
        <v>250</v>
      </c>
      <c r="E122" s="277">
        <v>10885731.01</v>
      </c>
      <c r="F122" s="277">
        <v>2140833.33</v>
      </c>
      <c r="G122" s="536">
        <f t="shared" si="12"/>
        <v>13026564.34</v>
      </c>
      <c r="H122" s="227"/>
      <c r="I122" s="560">
        <f t="shared" si="13"/>
        <v>10885731.01</v>
      </c>
      <c r="J122" s="277">
        <f t="shared" si="16"/>
        <v>716128823.59999967</v>
      </c>
      <c r="K122" s="277">
        <f t="shared" si="19"/>
        <v>2140833.33</v>
      </c>
      <c r="L122" s="277">
        <f t="shared" si="17"/>
        <v>168055416.3900001</v>
      </c>
      <c r="M122" s="277">
        <f t="shared" si="14"/>
        <v>13026564.34</v>
      </c>
      <c r="N122" s="277">
        <f t="shared" si="18"/>
        <v>884184239.98999977</v>
      </c>
      <c r="P122" s="271"/>
    </row>
    <row r="123" spans="1:16" x14ac:dyDescent="0.2">
      <c r="A123" s="179"/>
      <c r="B123" s="165">
        <v>9</v>
      </c>
      <c r="C123" s="267">
        <f t="shared" si="15"/>
        <v>102</v>
      </c>
      <c r="D123" s="227" t="s">
        <v>250</v>
      </c>
      <c r="E123" s="277">
        <v>10885731.01</v>
      </c>
      <c r="F123" s="277">
        <v>2140833.33</v>
      </c>
      <c r="G123" s="536">
        <f t="shared" si="12"/>
        <v>13026564.34</v>
      </c>
      <c r="H123" s="227"/>
      <c r="I123" s="560">
        <f t="shared" si="13"/>
        <v>10885731.01</v>
      </c>
      <c r="J123" s="277">
        <f t="shared" si="16"/>
        <v>727014554.60999966</v>
      </c>
      <c r="K123" s="277">
        <f t="shared" si="19"/>
        <v>2140833.33</v>
      </c>
      <c r="L123" s="277">
        <f t="shared" si="17"/>
        <v>170196249.72000012</v>
      </c>
      <c r="M123" s="277">
        <f t="shared" si="14"/>
        <v>13026564.34</v>
      </c>
      <c r="N123" s="277">
        <f t="shared" si="18"/>
        <v>897210804.3299998</v>
      </c>
      <c r="P123" s="271"/>
    </row>
    <row r="124" spans="1:16" x14ac:dyDescent="0.2">
      <c r="A124" s="179"/>
      <c r="B124" s="165">
        <v>9</v>
      </c>
      <c r="C124" s="267">
        <f t="shared" si="15"/>
        <v>103</v>
      </c>
      <c r="D124" s="227" t="s">
        <v>250</v>
      </c>
      <c r="E124" s="277">
        <v>10885731.01</v>
      </c>
      <c r="F124" s="277">
        <v>2140833.33</v>
      </c>
      <c r="G124" s="536">
        <f t="shared" si="12"/>
        <v>13026564.34</v>
      </c>
      <c r="H124" s="227"/>
      <c r="I124" s="560">
        <f t="shared" si="13"/>
        <v>10885731.01</v>
      </c>
      <c r="J124" s="277">
        <f t="shared" si="16"/>
        <v>737900285.61999965</v>
      </c>
      <c r="K124" s="277">
        <f t="shared" si="19"/>
        <v>2140833.33</v>
      </c>
      <c r="L124" s="277">
        <f t="shared" si="17"/>
        <v>172337083.05000013</v>
      </c>
      <c r="M124" s="277">
        <f t="shared" si="14"/>
        <v>13026564.34</v>
      </c>
      <c r="N124" s="277">
        <f t="shared" si="18"/>
        <v>910237368.66999984</v>
      </c>
      <c r="P124" s="271"/>
    </row>
    <row r="125" spans="1:16" x14ac:dyDescent="0.2">
      <c r="A125" s="179"/>
      <c r="B125" s="165">
        <v>9</v>
      </c>
      <c r="C125" s="267">
        <f t="shared" si="15"/>
        <v>104</v>
      </c>
      <c r="D125" s="227" t="s">
        <v>250</v>
      </c>
      <c r="E125" s="277">
        <v>10885731.01</v>
      </c>
      <c r="F125" s="277">
        <v>2140833.33</v>
      </c>
      <c r="G125" s="536">
        <f t="shared" si="12"/>
        <v>13026564.34</v>
      </c>
      <c r="H125" s="227"/>
      <c r="I125" s="560">
        <f t="shared" si="13"/>
        <v>10885731.01</v>
      </c>
      <c r="J125" s="277">
        <f t="shared" si="16"/>
        <v>748786016.62999964</v>
      </c>
      <c r="K125" s="277">
        <f t="shared" si="19"/>
        <v>2140833.33</v>
      </c>
      <c r="L125" s="277">
        <f t="shared" si="17"/>
        <v>174477916.38000014</v>
      </c>
      <c r="M125" s="277">
        <f t="shared" si="14"/>
        <v>13026564.34</v>
      </c>
      <c r="N125" s="277">
        <f t="shared" si="18"/>
        <v>923263933.00999987</v>
      </c>
      <c r="P125" s="271"/>
    </row>
    <row r="126" spans="1:16" x14ac:dyDescent="0.2">
      <c r="A126" s="179"/>
      <c r="B126" s="165">
        <v>9</v>
      </c>
      <c r="C126" s="267">
        <f t="shared" si="15"/>
        <v>105</v>
      </c>
      <c r="D126" s="227" t="s">
        <v>250</v>
      </c>
      <c r="E126" s="277">
        <v>10885731.01</v>
      </c>
      <c r="F126" s="277">
        <v>2140833.33</v>
      </c>
      <c r="G126" s="536">
        <f t="shared" si="12"/>
        <v>13026564.34</v>
      </c>
      <c r="H126" s="227"/>
      <c r="I126" s="560">
        <f t="shared" si="13"/>
        <v>10885731.01</v>
      </c>
      <c r="J126" s="277">
        <f t="shared" si="16"/>
        <v>759671747.63999963</v>
      </c>
      <c r="K126" s="277">
        <f t="shared" si="19"/>
        <v>2140833.33</v>
      </c>
      <c r="L126" s="277">
        <f t="shared" si="17"/>
        <v>176618749.71000016</v>
      </c>
      <c r="M126" s="277">
        <f t="shared" si="14"/>
        <v>13026564.34</v>
      </c>
      <c r="N126" s="277">
        <f t="shared" si="18"/>
        <v>936290497.3499999</v>
      </c>
      <c r="P126" s="271"/>
    </row>
    <row r="127" spans="1:16" x14ac:dyDescent="0.2">
      <c r="A127" s="179"/>
      <c r="B127" s="165">
        <v>9</v>
      </c>
      <c r="C127" s="267">
        <f t="shared" si="15"/>
        <v>106</v>
      </c>
      <c r="D127" s="227" t="s">
        <v>250</v>
      </c>
      <c r="E127" s="277">
        <v>10760841.609999999</v>
      </c>
      <c r="F127" s="277">
        <v>2140833.33</v>
      </c>
      <c r="G127" s="536">
        <f t="shared" si="12"/>
        <v>12901674.939999999</v>
      </c>
      <c r="H127" s="227"/>
      <c r="I127" s="560">
        <f t="shared" si="13"/>
        <v>10760841.609999999</v>
      </c>
      <c r="J127" s="277">
        <f t="shared" si="16"/>
        <v>770432589.24999964</v>
      </c>
      <c r="K127" s="277">
        <f t="shared" si="19"/>
        <v>2140833.33</v>
      </c>
      <c r="L127" s="277">
        <f t="shared" si="17"/>
        <v>178759583.04000017</v>
      </c>
      <c r="M127" s="277">
        <f t="shared" si="14"/>
        <v>12901674.939999999</v>
      </c>
      <c r="N127" s="277">
        <f t="shared" si="18"/>
        <v>949192172.28999996</v>
      </c>
      <c r="P127" s="271"/>
    </row>
    <row r="128" spans="1:16" x14ac:dyDescent="0.2">
      <c r="A128" s="179"/>
      <c r="B128" s="165">
        <v>9</v>
      </c>
      <c r="C128" s="267">
        <f t="shared" si="15"/>
        <v>107</v>
      </c>
      <c r="D128" s="227" t="s">
        <v>250</v>
      </c>
      <c r="E128" s="277">
        <v>10760841.609999999</v>
      </c>
      <c r="F128" s="277">
        <v>2140833.33</v>
      </c>
      <c r="G128" s="536">
        <f t="shared" si="12"/>
        <v>12901674.939999999</v>
      </c>
      <c r="H128" s="227"/>
      <c r="I128" s="560">
        <f t="shared" si="13"/>
        <v>10760841.609999999</v>
      </c>
      <c r="J128" s="277">
        <f t="shared" si="16"/>
        <v>781193430.85999966</v>
      </c>
      <c r="K128" s="277">
        <f t="shared" si="19"/>
        <v>2140833.33</v>
      </c>
      <c r="L128" s="277">
        <f t="shared" si="17"/>
        <v>180900416.37000018</v>
      </c>
      <c r="M128" s="277">
        <f t="shared" si="14"/>
        <v>12901674.939999999</v>
      </c>
      <c r="N128" s="277">
        <f t="shared" si="18"/>
        <v>962093847.23000002</v>
      </c>
      <c r="P128" s="271"/>
    </row>
    <row r="129" spans="1:16" x14ac:dyDescent="0.2">
      <c r="A129" s="179"/>
      <c r="B129" s="165">
        <v>9</v>
      </c>
      <c r="C129" s="267">
        <f t="shared" si="15"/>
        <v>108</v>
      </c>
      <c r="D129" s="197" t="s">
        <v>250</v>
      </c>
      <c r="E129" s="519">
        <v>10760841.609999999</v>
      </c>
      <c r="F129" s="519">
        <v>2140833.33</v>
      </c>
      <c r="G129" s="537">
        <f t="shared" si="12"/>
        <v>12901674.939999999</v>
      </c>
      <c r="H129" s="227"/>
      <c r="I129" s="561">
        <f t="shared" si="13"/>
        <v>10760841.609999999</v>
      </c>
      <c r="J129" s="519">
        <f t="shared" si="16"/>
        <v>791954272.46999967</v>
      </c>
      <c r="K129" s="519">
        <f t="shared" si="19"/>
        <v>2140833.33</v>
      </c>
      <c r="L129" s="519">
        <f t="shared" si="17"/>
        <v>183041249.7000002</v>
      </c>
      <c r="M129" s="519">
        <f t="shared" si="14"/>
        <v>12901674.939999999</v>
      </c>
      <c r="N129" s="519">
        <f t="shared" si="18"/>
        <v>974995522.17000008</v>
      </c>
      <c r="P129" s="271"/>
    </row>
    <row r="130" spans="1:16" x14ac:dyDescent="0.2">
      <c r="A130" s="179"/>
      <c r="B130" s="535">
        <v>10</v>
      </c>
      <c r="C130" s="264">
        <f t="shared" si="15"/>
        <v>109</v>
      </c>
      <c r="D130" s="227" t="s">
        <v>250</v>
      </c>
      <c r="E130" s="277">
        <v>10760841.609999999</v>
      </c>
      <c r="F130" s="277">
        <v>2140833.33</v>
      </c>
      <c r="G130" s="536">
        <f t="shared" si="12"/>
        <v>12901674.939999999</v>
      </c>
      <c r="H130" s="227"/>
      <c r="I130" s="560">
        <f t="shared" si="13"/>
        <v>10760841.609999999</v>
      </c>
      <c r="J130" s="277">
        <f t="shared" si="16"/>
        <v>802715114.07999969</v>
      </c>
      <c r="K130" s="277">
        <f t="shared" si="19"/>
        <v>2140833.33</v>
      </c>
      <c r="L130" s="277">
        <f t="shared" si="17"/>
        <v>185182083.03000021</v>
      </c>
      <c r="M130" s="277">
        <f t="shared" si="14"/>
        <v>12901674.939999999</v>
      </c>
      <c r="N130" s="277">
        <f t="shared" si="18"/>
        <v>987897197.11000013</v>
      </c>
      <c r="P130" s="271"/>
    </row>
    <row r="131" spans="1:16" x14ac:dyDescent="0.2">
      <c r="A131" s="179"/>
      <c r="B131" s="165">
        <v>10</v>
      </c>
      <c r="C131" s="267">
        <f t="shared" si="15"/>
        <v>110</v>
      </c>
      <c r="D131" s="227" t="s">
        <v>250</v>
      </c>
      <c r="E131" s="277">
        <v>10760841.609999999</v>
      </c>
      <c r="F131" s="277">
        <v>2140833.33</v>
      </c>
      <c r="G131" s="536">
        <f t="shared" si="12"/>
        <v>12901674.939999999</v>
      </c>
      <c r="H131" s="227"/>
      <c r="I131" s="560">
        <f t="shared" si="13"/>
        <v>10760841.609999999</v>
      </c>
      <c r="J131" s="277">
        <f t="shared" si="16"/>
        <v>813475955.6899997</v>
      </c>
      <c r="K131" s="277">
        <f t="shared" si="19"/>
        <v>2140833.33</v>
      </c>
      <c r="L131" s="277">
        <f t="shared" si="17"/>
        <v>187322916.36000022</v>
      </c>
      <c r="M131" s="277">
        <f t="shared" si="14"/>
        <v>12901674.939999999</v>
      </c>
      <c r="N131" s="277">
        <f t="shared" si="18"/>
        <v>1000798872.0500002</v>
      </c>
      <c r="P131" s="271"/>
    </row>
    <row r="132" spans="1:16" x14ac:dyDescent="0.2">
      <c r="A132" s="179"/>
      <c r="B132" s="165">
        <v>10</v>
      </c>
      <c r="C132" s="267">
        <f t="shared" si="15"/>
        <v>111</v>
      </c>
      <c r="D132" s="227" t="s">
        <v>250</v>
      </c>
      <c r="E132" s="277">
        <v>10760841.609999999</v>
      </c>
      <c r="F132" s="277">
        <v>2140833.33</v>
      </c>
      <c r="G132" s="536">
        <f t="shared" si="12"/>
        <v>12901674.939999999</v>
      </c>
      <c r="H132" s="227"/>
      <c r="I132" s="560">
        <f t="shared" si="13"/>
        <v>10760841.609999999</v>
      </c>
      <c r="J132" s="277">
        <f t="shared" si="16"/>
        <v>824236797.29999971</v>
      </c>
      <c r="K132" s="277">
        <f t="shared" si="19"/>
        <v>2140833.33</v>
      </c>
      <c r="L132" s="277">
        <f t="shared" si="17"/>
        <v>189463749.69000024</v>
      </c>
      <c r="M132" s="277">
        <f t="shared" si="14"/>
        <v>12901674.939999999</v>
      </c>
      <c r="N132" s="277">
        <f t="shared" si="18"/>
        <v>1013700546.9900002</v>
      </c>
      <c r="P132" s="271"/>
    </row>
    <row r="133" spans="1:16" x14ac:dyDescent="0.2">
      <c r="A133" s="179"/>
      <c r="B133" s="165">
        <v>10</v>
      </c>
      <c r="C133" s="267">
        <f t="shared" si="15"/>
        <v>112</v>
      </c>
      <c r="D133" s="227" t="s">
        <v>250</v>
      </c>
      <c r="E133" s="277">
        <v>10635952.220000001</v>
      </c>
      <c r="F133" s="277">
        <v>2140833.33</v>
      </c>
      <c r="G133" s="536">
        <f t="shared" si="12"/>
        <v>12776785.550000001</v>
      </c>
      <c r="H133" s="227"/>
      <c r="I133" s="560">
        <f t="shared" si="13"/>
        <v>10635952.220000001</v>
      </c>
      <c r="J133" s="277">
        <f t="shared" si="16"/>
        <v>834872749.51999974</v>
      </c>
      <c r="K133" s="277">
        <f t="shared" si="19"/>
        <v>2140833.33</v>
      </c>
      <c r="L133" s="277">
        <f t="shared" si="17"/>
        <v>191604583.02000025</v>
      </c>
      <c r="M133" s="277">
        <f t="shared" si="14"/>
        <v>12776785.550000001</v>
      </c>
      <c r="N133" s="277">
        <f t="shared" si="18"/>
        <v>1026477332.5400002</v>
      </c>
      <c r="P133" s="271"/>
    </row>
    <row r="134" spans="1:16" x14ac:dyDescent="0.2">
      <c r="A134" s="179"/>
      <c r="B134" s="165">
        <v>10</v>
      </c>
      <c r="C134" s="267">
        <f t="shared" si="15"/>
        <v>113</v>
      </c>
      <c r="D134" s="227" t="s">
        <v>250</v>
      </c>
      <c r="E134" s="277">
        <v>10635952.220000001</v>
      </c>
      <c r="F134" s="277">
        <v>2140833.33</v>
      </c>
      <c r="G134" s="536">
        <f t="shared" si="12"/>
        <v>12776785.550000001</v>
      </c>
      <c r="H134" s="227"/>
      <c r="I134" s="560">
        <f t="shared" si="13"/>
        <v>10635952.220000001</v>
      </c>
      <c r="J134" s="277">
        <f t="shared" si="16"/>
        <v>845508701.73999977</v>
      </c>
      <c r="K134" s="277">
        <f t="shared" si="19"/>
        <v>2140833.33</v>
      </c>
      <c r="L134" s="277">
        <f t="shared" si="17"/>
        <v>193745416.35000026</v>
      </c>
      <c r="M134" s="277">
        <f t="shared" si="14"/>
        <v>12776785.550000001</v>
      </c>
      <c r="N134" s="277">
        <f t="shared" si="18"/>
        <v>1039254118.0900002</v>
      </c>
      <c r="P134" s="271"/>
    </row>
    <row r="135" spans="1:16" x14ac:dyDescent="0.2">
      <c r="A135" s="179"/>
      <c r="B135" s="165">
        <v>10</v>
      </c>
      <c r="C135" s="267">
        <f t="shared" si="15"/>
        <v>114</v>
      </c>
      <c r="D135" s="227" t="s">
        <v>250</v>
      </c>
      <c r="E135" s="277">
        <v>10635952.220000001</v>
      </c>
      <c r="F135" s="277">
        <v>2140833.33</v>
      </c>
      <c r="G135" s="536">
        <f t="shared" si="12"/>
        <v>12776785.550000001</v>
      </c>
      <c r="H135" s="227"/>
      <c r="I135" s="560">
        <f t="shared" si="13"/>
        <v>10635952.220000001</v>
      </c>
      <c r="J135" s="277">
        <f t="shared" si="16"/>
        <v>856144653.9599998</v>
      </c>
      <c r="K135" s="277">
        <f t="shared" si="19"/>
        <v>2140833.33</v>
      </c>
      <c r="L135" s="277">
        <f t="shared" si="17"/>
        <v>195886249.68000028</v>
      </c>
      <c r="M135" s="277">
        <f t="shared" si="14"/>
        <v>12776785.550000001</v>
      </c>
      <c r="N135" s="277">
        <f t="shared" si="18"/>
        <v>1052030903.6400001</v>
      </c>
      <c r="P135" s="271"/>
    </row>
    <row r="136" spans="1:16" x14ac:dyDescent="0.2">
      <c r="A136" s="179"/>
      <c r="B136" s="165">
        <v>10</v>
      </c>
      <c r="C136" s="267">
        <f t="shared" si="15"/>
        <v>115</v>
      </c>
      <c r="D136" s="227" t="s">
        <v>250</v>
      </c>
      <c r="E136" s="277">
        <v>10635952.220000001</v>
      </c>
      <c r="F136" s="277">
        <v>2140833.33</v>
      </c>
      <c r="G136" s="536">
        <f t="shared" si="12"/>
        <v>12776785.550000001</v>
      </c>
      <c r="H136" s="227"/>
      <c r="I136" s="560">
        <f t="shared" si="13"/>
        <v>10635952.220000001</v>
      </c>
      <c r="J136" s="277">
        <f t="shared" si="16"/>
        <v>866780606.17999983</v>
      </c>
      <c r="K136" s="277">
        <f t="shared" si="19"/>
        <v>2140833.33</v>
      </c>
      <c r="L136" s="277">
        <f t="shared" si="17"/>
        <v>198027083.01000029</v>
      </c>
      <c r="M136" s="277">
        <f t="shared" si="14"/>
        <v>12776785.550000001</v>
      </c>
      <c r="N136" s="277">
        <f t="shared" si="18"/>
        <v>1064807689.1900001</v>
      </c>
      <c r="P136" s="271"/>
    </row>
    <row r="137" spans="1:16" x14ac:dyDescent="0.2">
      <c r="A137" s="179"/>
      <c r="B137" s="165">
        <v>10</v>
      </c>
      <c r="C137" s="267">
        <f t="shared" si="15"/>
        <v>116</v>
      </c>
      <c r="D137" s="227" t="s">
        <v>250</v>
      </c>
      <c r="E137" s="277">
        <v>10635952.220000001</v>
      </c>
      <c r="F137" s="277">
        <v>2140833.33</v>
      </c>
      <c r="G137" s="536">
        <f t="shared" si="12"/>
        <v>12776785.550000001</v>
      </c>
      <c r="H137" s="227"/>
      <c r="I137" s="560">
        <f t="shared" si="13"/>
        <v>10635952.220000001</v>
      </c>
      <c r="J137" s="277">
        <f t="shared" si="16"/>
        <v>877416558.39999986</v>
      </c>
      <c r="K137" s="277">
        <f t="shared" si="19"/>
        <v>2140833.33</v>
      </c>
      <c r="L137" s="277">
        <f t="shared" si="17"/>
        <v>200167916.3400003</v>
      </c>
      <c r="M137" s="277">
        <f t="shared" si="14"/>
        <v>12776785.550000001</v>
      </c>
      <c r="N137" s="277">
        <f t="shared" si="18"/>
        <v>1077584474.74</v>
      </c>
      <c r="P137" s="271"/>
    </row>
    <row r="138" spans="1:16" x14ac:dyDescent="0.2">
      <c r="A138" s="179"/>
      <c r="B138" s="165">
        <v>10</v>
      </c>
      <c r="C138" s="267">
        <f t="shared" si="15"/>
        <v>117</v>
      </c>
      <c r="D138" s="227" t="s">
        <v>250</v>
      </c>
      <c r="E138" s="277">
        <v>10635952.220000001</v>
      </c>
      <c r="F138" s="277">
        <v>2140833.33</v>
      </c>
      <c r="G138" s="536">
        <f t="shared" si="12"/>
        <v>12776785.550000001</v>
      </c>
      <c r="H138" s="227"/>
      <c r="I138" s="560">
        <f t="shared" si="13"/>
        <v>10635952.220000001</v>
      </c>
      <c r="J138" s="277">
        <f t="shared" si="16"/>
        <v>888052510.61999989</v>
      </c>
      <c r="K138" s="277">
        <f t="shared" si="19"/>
        <v>2140833.33</v>
      </c>
      <c r="L138" s="277">
        <f t="shared" si="17"/>
        <v>202308749.67000031</v>
      </c>
      <c r="M138" s="277">
        <f t="shared" si="14"/>
        <v>12776785.550000001</v>
      </c>
      <c r="N138" s="277">
        <f t="shared" si="18"/>
        <v>1090361260.29</v>
      </c>
      <c r="P138" s="271"/>
    </row>
    <row r="139" spans="1:16" x14ac:dyDescent="0.2">
      <c r="A139" s="179"/>
      <c r="B139" s="165">
        <v>10</v>
      </c>
      <c r="C139" s="267">
        <f t="shared" si="15"/>
        <v>118</v>
      </c>
      <c r="D139" s="227" t="s">
        <v>250</v>
      </c>
      <c r="E139" s="277">
        <v>10511062.82</v>
      </c>
      <c r="F139" s="277">
        <v>2140833.33</v>
      </c>
      <c r="G139" s="536">
        <f t="shared" si="12"/>
        <v>12651896.15</v>
      </c>
      <c r="H139" s="227"/>
      <c r="I139" s="560">
        <f t="shared" si="13"/>
        <v>10511062.82</v>
      </c>
      <c r="J139" s="277">
        <f t="shared" si="16"/>
        <v>898563573.43999994</v>
      </c>
      <c r="K139" s="277">
        <f t="shared" si="19"/>
        <v>2140833.33</v>
      </c>
      <c r="L139" s="277">
        <f t="shared" si="17"/>
        <v>204449583.00000033</v>
      </c>
      <c r="M139" s="277">
        <f t="shared" si="14"/>
        <v>12651896.15</v>
      </c>
      <c r="N139" s="277">
        <f t="shared" si="18"/>
        <v>1103013156.4400001</v>
      </c>
      <c r="P139" s="271"/>
    </row>
    <row r="140" spans="1:16" x14ac:dyDescent="0.2">
      <c r="A140" s="179"/>
      <c r="B140" s="165">
        <v>10</v>
      </c>
      <c r="C140" s="267">
        <f t="shared" si="15"/>
        <v>119</v>
      </c>
      <c r="D140" s="227" t="s">
        <v>250</v>
      </c>
      <c r="E140" s="277">
        <v>10511062.82</v>
      </c>
      <c r="F140" s="277">
        <v>2140833.33</v>
      </c>
      <c r="G140" s="536">
        <f t="shared" si="12"/>
        <v>12651896.15</v>
      </c>
      <c r="H140" s="227"/>
      <c r="I140" s="560">
        <f t="shared" si="13"/>
        <v>10511062.82</v>
      </c>
      <c r="J140" s="277">
        <f t="shared" si="16"/>
        <v>909074636.25999999</v>
      </c>
      <c r="K140" s="277">
        <f t="shared" si="19"/>
        <v>2140833.33</v>
      </c>
      <c r="L140" s="277">
        <f t="shared" si="17"/>
        <v>206590416.33000034</v>
      </c>
      <c r="M140" s="277">
        <f t="shared" si="14"/>
        <v>12651896.15</v>
      </c>
      <c r="N140" s="277">
        <f t="shared" si="18"/>
        <v>1115665052.5900002</v>
      </c>
      <c r="P140" s="271"/>
    </row>
    <row r="141" spans="1:16" x14ac:dyDescent="0.2">
      <c r="A141" s="179"/>
      <c r="B141" s="165">
        <v>10</v>
      </c>
      <c r="C141" s="267">
        <f t="shared" si="15"/>
        <v>120</v>
      </c>
      <c r="D141" s="227" t="s">
        <v>250</v>
      </c>
      <c r="E141" s="277">
        <v>10511062.82</v>
      </c>
      <c r="F141" s="277">
        <v>2140833.33</v>
      </c>
      <c r="G141" s="536">
        <f t="shared" si="12"/>
        <v>12651896.15</v>
      </c>
      <c r="H141" s="227"/>
      <c r="I141" s="560">
        <f t="shared" si="13"/>
        <v>10511062.82</v>
      </c>
      <c r="J141" s="277">
        <f t="shared" si="16"/>
        <v>919585699.08000004</v>
      </c>
      <c r="K141" s="277">
        <f t="shared" si="19"/>
        <v>2140833.33</v>
      </c>
      <c r="L141" s="277">
        <f t="shared" si="17"/>
        <v>208731249.66000035</v>
      </c>
      <c r="M141" s="277">
        <f t="shared" si="14"/>
        <v>12651896.15</v>
      </c>
      <c r="N141" s="277">
        <f t="shared" si="18"/>
        <v>1128316948.7400002</v>
      </c>
      <c r="P141" s="271"/>
    </row>
    <row r="142" spans="1:16" x14ac:dyDescent="0.2">
      <c r="A142" s="179"/>
      <c r="B142" s="165">
        <v>11</v>
      </c>
      <c r="C142" s="267">
        <f t="shared" si="15"/>
        <v>121</v>
      </c>
      <c r="D142" s="227" t="s">
        <v>250</v>
      </c>
      <c r="E142" s="277">
        <v>10511062.82</v>
      </c>
      <c r="F142" s="277">
        <v>2140833.33</v>
      </c>
      <c r="G142" s="536">
        <f t="shared" si="12"/>
        <v>12651896.15</v>
      </c>
      <c r="H142" s="227"/>
      <c r="I142" s="560">
        <f t="shared" si="13"/>
        <v>10511062.82</v>
      </c>
      <c r="J142" s="277">
        <f t="shared" si="16"/>
        <v>930096761.9000001</v>
      </c>
      <c r="K142" s="277">
        <f t="shared" si="19"/>
        <v>2140833.33</v>
      </c>
      <c r="L142" s="277">
        <f t="shared" si="17"/>
        <v>210872082.99000037</v>
      </c>
      <c r="M142" s="277">
        <f t="shared" si="14"/>
        <v>12651896.15</v>
      </c>
      <c r="N142" s="277">
        <f t="shared" si="18"/>
        <v>1140968844.8900003</v>
      </c>
      <c r="P142" s="271"/>
    </row>
    <row r="143" spans="1:16" x14ac:dyDescent="0.2">
      <c r="A143" s="179"/>
      <c r="B143" s="165">
        <v>11</v>
      </c>
      <c r="C143" s="267">
        <f t="shared" si="15"/>
        <v>122</v>
      </c>
      <c r="D143" s="227" t="s">
        <v>250</v>
      </c>
      <c r="E143" s="277">
        <v>10511062.82</v>
      </c>
      <c r="F143" s="277">
        <v>2140833.33</v>
      </c>
      <c r="G143" s="536">
        <f t="shared" si="12"/>
        <v>12651896.15</v>
      </c>
      <c r="H143" s="227"/>
      <c r="I143" s="560">
        <f t="shared" si="13"/>
        <v>10511062.82</v>
      </c>
      <c r="J143" s="277">
        <f t="shared" si="16"/>
        <v>940607824.72000015</v>
      </c>
      <c r="K143" s="277">
        <f t="shared" si="19"/>
        <v>2140833.33</v>
      </c>
      <c r="L143" s="277">
        <f t="shared" si="17"/>
        <v>213012916.32000038</v>
      </c>
      <c r="M143" s="277">
        <f t="shared" si="14"/>
        <v>12651896.15</v>
      </c>
      <c r="N143" s="277">
        <f t="shared" si="18"/>
        <v>1153620741.0400004</v>
      </c>
      <c r="P143" s="271"/>
    </row>
    <row r="144" spans="1:16" x14ac:dyDescent="0.2">
      <c r="A144" s="179"/>
      <c r="B144" s="165">
        <v>11</v>
      </c>
      <c r="C144" s="267">
        <f t="shared" si="15"/>
        <v>123</v>
      </c>
      <c r="D144" s="227" t="s">
        <v>250</v>
      </c>
      <c r="E144" s="277">
        <v>10511062.82</v>
      </c>
      <c r="F144" s="277">
        <v>2140833.33</v>
      </c>
      <c r="G144" s="536">
        <f t="shared" si="12"/>
        <v>12651896.15</v>
      </c>
      <c r="H144" s="227"/>
      <c r="I144" s="560">
        <f t="shared" si="13"/>
        <v>10511062.82</v>
      </c>
      <c r="J144" s="277">
        <f t="shared" si="16"/>
        <v>951118887.5400002</v>
      </c>
      <c r="K144" s="277">
        <f t="shared" si="19"/>
        <v>2140833.33</v>
      </c>
      <c r="L144" s="277">
        <f t="shared" si="17"/>
        <v>215153749.65000039</v>
      </c>
      <c r="M144" s="277">
        <f t="shared" si="14"/>
        <v>12651896.15</v>
      </c>
      <c r="N144" s="277">
        <f t="shared" si="18"/>
        <v>1166272637.1900005</v>
      </c>
      <c r="P144" s="271"/>
    </row>
    <row r="145" spans="1:16" x14ac:dyDescent="0.2">
      <c r="A145" s="179"/>
      <c r="B145" s="165">
        <v>11</v>
      </c>
      <c r="C145" s="267">
        <f t="shared" si="15"/>
        <v>124</v>
      </c>
      <c r="D145" s="227" t="s">
        <v>250</v>
      </c>
      <c r="E145" s="277">
        <v>10386173.42</v>
      </c>
      <c r="F145" s="277">
        <v>2140833.33</v>
      </c>
      <c r="G145" s="536">
        <f t="shared" si="12"/>
        <v>12527006.75</v>
      </c>
      <c r="H145" s="227"/>
      <c r="I145" s="560">
        <f t="shared" si="13"/>
        <v>10386173.42</v>
      </c>
      <c r="J145" s="277">
        <f t="shared" si="16"/>
        <v>961505060.96000016</v>
      </c>
      <c r="K145" s="277">
        <f t="shared" si="19"/>
        <v>2140833.33</v>
      </c>
      <c r="L145" s="277">
        <f t="shared" si="17"/>
        <v>217294582.98000041</v>
      </c>
      <c r="M145" s="277">
        <f t="shared" si="14"/>
        <v>12527006.75</v>
      </c>
      <c r="N145" s="277">
        <f t="shared" si="18"/>
        <v>1178799643.9400005</v>
      </c>
      <c r="P145" s="271"/>
    </row>
    <row r="146" spans="1:16" x14ac:dyDescent="0.2">
      <c r="A146" s="179"/>
      <c r="B146" s="535">
        <v>11</v>
      </c>
      <c r="C146" s="264">
        <f t="shared" si="15"/>
        <v>125</v>
      </c>
      <c r="D146" s="227" t="s">
        <v>250</v>
      </c>
      <c r="E146" s="277">
        <v>10386173.42</v>
      </c>
      <c r="F146" s="277">
        <v>2140833.33</v>
      </c>
      <c r="G146" s="536">
        <f t="shared" si="12"/>
        <v>12527006.75</v>
      </c>
      <c r="H146" s="227"/>
      <c r="I146" s="560">
        <f t="shared" si="13"/>
        <v>10386173.42</v>
      </c>
      <c r="J146" s="277">
        <f t="shared" si="16"/>
        <v>971891234.38000011</v>
      </c>
      <c r="K146" s="277">
        <f t="shared" si="19"/>
        <v>2140833.33</v>
      </c>
      <c r="L146" s="277">
        <f t="shared" si="17"/>
        <v>219435416.31000042</v>
      </c>
      <c r="M146" s="277">
        <f t="shared" si="14"/>
        <v>12527006.75</v>
      </c>
      <c r="N146" s="277">
        <f t="shared" si="18"/>
        <v>1191326650.6900005</v>
      </c>
      <c r="P146" s="271"/>
    </row>
    <row r="147" spans="1:16" x14ac:dyDescent="0.2">
      <c r="A147" s="179"/>
      <c r="B147" s="165">
        <v>11</v>
      </c>
      <c r="C147" s="267">
        <f t="shared" si="15"/>
        <v>126</v>
      </c>
      <c r="D147" s="227" t="s">
        <v>250</v>
      </c>
      <c r="E147" s="277">
        <v>10386173.42</v>
      </c>
      <c r="F147" s="277">
        <v>2140833.33</v>
      </c>
      <c r="G147" s="536">
        <f t="shared" si="12"/>
        <v>12527006.75</v>
      </c>
      <c r="H147" s="227"/>
      <c r="I147" s="560">
        <f t="shared" si="13"/>
        <v>10386173.42</v>
      </c>
      <c r="J147" s="277">
        <f t="shared" si="16"/>
        <v>982277407.80000007</v>
      </c>
      <c r="K147" s="277">
        <f t="shared" si="19"/>
        <v>2140833.33</v>
      </c>
      <c r="L147" s="277">
        <f t="shared" si="17"/>
        <v>221576249.64000043</v>
      </c>
      <c r="M147" s="277">
        <f t="shared" si="14"/>
        <v>12527006.75</v>
      </c>
      <c r="N147" s="277">
        <f t="shared" si="18"/>
        <v>1203853657.4400005</v>
      </c>
      <c r="P147" s="271"/>
    </row>
    <row r="148" spans="1:16" x14ac:dyDescent="0.2">
      <c r="A148" s="179"/>
      <c r="B148" s="165">
        <v>11</v>
      </c>
      <c r="C148" s="267">
        <f t="shared" si="15"/>
        <v>127</v>
      </c>
      <c r="D148" s="227" t="s">
        <v>250</v>
      </c>
      <c r="E148" s="277">
        <v>10386173.42</v>
      </c>
      <c r="F148" s="277">
        <v>2140833.33</v>
      </c>
      <c r="G148" s="536">
        <f t="shared" si="12"/>
        <v>12527006.75</v>
      </c>
      <c r="H148" s="227"/>
      <c r="I148" s="560">
        <f t="shared" si="13"/>
        <v>10386173.42</v>
      </c>
      <c r="J148" s="277">
        <f t="shared" si="16"/>
        <v>992663581.22000003</v>
      </c>
      <c r="K148" s="277">
        <f t="shared" si="19"/>
        <v>2140833.33</v>
      </c>
      <c r="L148" s="277">
        <f t="shared" si="17"/>
        <v>223717082.97000045</v>
      </c>
      <c r="M148" s="277">
        <f t="shared" si="14"/>
        <v>12527006.75</v>
      </c>
      <c r="N148" s="277">
        <f t="shared" si="18"/>
        <v>1216380664.1900005</v>
      </c>
      <c r="P148" s="271"/>
    </row>
    <row r="149" spans="1:16" x14ac:dyDescent="0.2">
      <c r="A149" s="179"/>
      <c r="B149" s="165">
        <v>11</v>
      </c>
      <c r="C149" s="267">
        <f t="shared" si="15"/>
        <v>128</v>
      </c>
      <c r="D149" s="227" t="s">
        <v>250</v>
      </c>
      <c r="E149" s="277">
        <v>10386173.42</v>
      </c>
      <c r="F149" s="277">
        <v>2140833.33</v>
      </c>
      <c r="G149" s="536">
        <f t="shared" si="12"/>
        <v>12527006.75</v>
      </c>
      <c r="H149" s="227"/>
      <c r="I149" s="560">
        <f t="shared" si="13"/>
        <v>10386173.42</v>
      </c>
      <c r="J149" s="277">
        <f t="shared" si="16"/>
        <v>1003049754.64</v>
      </c>
      <c r="K149" s="277">
        <f t="shared" si="19"/>
        <v>2140833.33</v>
      </c>
      <c r="L149" s="277">
        <f t="shared" si="17"/>
        <v>225857916.30000046</v>
      </c>
      <c r="M149" s="277">
        <f t="shared" si="14"/>
        <v>12527006.75</v>
      </c>
      <c r="N149" s="277">
        <f t="shared" si="18"/>
        <v>1228907670.9400005</v>
      </c>
      <c r="P149" s="271"/>
    </row>
    <row r="150" spans="1:16" x14ac:dyDescent="0.2">
      <c r="A150" s="179"/>
      <c r="B150" s="165">
        <v>11</v>
      </c>
      <c r="C150" s="267">
        <f t="shared" si="15"/>
        <v>129</v>
      </c>
      <c r="D150" s="227" t="s">
        <v>250</v>
      </c>
      <c r="E150" s="277">
        <v>10386173.42</v>
      </c>
      <c r="F150" s="277">
        <v>2140833.33</v>
      </c>
      <c r="G150" s="536">
        <f t="shared" si="12"/>
        <v>12527006.75</v>
      </c>
      <c r="H150" s="227"/>
      <c r="I150" s="560">
        <f t="shared" si="13"/>
        <v>10386173.42</v>
      </c>
      <c r="J150" s="277">
        <f t="shared" si="16"/>
        <v>1013435928.0599999</v>
      </c>
      <c r="K150" s="277">
        <f t="shared" si="19"/>
        <v>2140833.33</v>
      </c>
      <c r="L150" s="277">
        <f t="shared" si="17"/>
        <v>227998749.63000047</v>
      </c>
      <c r="M150" s="277">
        <f t="shared" si="14"/>
        <v>12527006.75</v>
      </c>
      <c r="N150" s="277">
        <f t="shared" si="18"/>
        <v>1241434677.6900005</v>
      </c>
      <c r="P150" s="271"/>
    </row>
    <row r="151" spans="1:16" x14ac:dyDescent="0.2">
      <c r="A151" s="179"/>
      <c r="B151" s="165">
        <v>11</v>
      </c>
      <c r="C151" s="267">
        <f t="shared" si="15"/>
        <v>130</v>
      </c>
      <c r="D151" s="227" t="s">
        <v>250</v>
      </c>
      <c r="E151" s="277">
        <v>10261284.02</v>
      </c>
      <c r="F151" s="277">
        <v>2140833.33</v>
      </c>
      <c r="G151" s="536">
        <f t="shared" ref="G151:G214" si="20">E151+F151</f>
        <v>12402117.35</v>
      </c>
      <c r="H151" s="227"/>
      <c r="I151" s="560">
        <f t="shared" ref="I151:I214" si="21">E151*(1-$F$10)</f>
        <v>10261284.02</v>
      </c>
      <c r="J151" s="277">
        <f t="shared" si="16"/>
        <v>1023697212.0799999</v>
      </c>
      <c r="K151" s="277">
        <f t="shared" si="19"/>
        <v>2140833.33</v>
      </c>
      <c r="L151" s="277">
        <f t="shared" si="17"/>
        <v>230139582.96000049</v>
      </c>
      <c r="M151" s="277">
        <f t="shared" ref="M151:M214" si="22">I151+K151</f>
        <v>12402117.35</v>
      </c>
      <c r="N151" s="277">
        <f t="shared" si="18"/>
        <v>1253836795.0400004</v>
      </c>
    </row>
    <row r="152" spans="1:16" x14ac:dyDescent="0.2">
      <c r="A152" s="179"/>
      <c r="B152" s="165">
        <v>11</v>
      </c>
      <c r="C152" s="267">
        <f t="shared" ref="C152:C215" si="23">C151+1</f>
        <v>131</v>
      </c>
      <c r="D152" s="227" t="s">
        <v>250</v>
      </c>
      <c r="E152" s="277">
        <v>10261284.02</v>
      </c>
      <c r="F152" s="277">
        <v>2140833.33</v>
      </c>
      <c r="G152" s="536">
        <f t="shared" si="20"/>
        <v>12402117.35</v>
      </c>
      <c r="H152" s="227"/>
      <c r="I152" s="560">
        <f t="shared" si="21"/>
        <v>10261284.02</v>
      </c>
      <c r="J152" s="277">
        <f t="shared" ref="J152:J215" si="24">(J151+I152)</f>
        <v>1033958496.0999999</v>
      </c>
      <c r="K152" s="277">
        <f t="shared" si="19"/>
        <v>2140833.33</v>
      </c>
      <c r="L152" s="277">
        <f t="shared" ref="L152:L215" si="25">(L151+K152)</f>
        <v>232280416.2900005</v>
      </c>
      <c r="M152" s="277">
        <f t="shared" si="22"/>
        <v>12402117.35</v>
      </c>
      <c r="N152" s="277">
        <f t="shared" ref="N152:N215" si="26">(N151+M152)</f>
        <v>1266238912.3900003</v>
      </c>
    </row>
    <row r="153" spans="1:16" x14ac:dyDescent="0.2">
      <c r="A153" s="179"/>
      <c r="B153" s="165">
        <v>11</v>
      </c>
      <c r="C153" s="267">
        <f t="shared" si="23"/>
        <v>132</v>
      </c>
      <c r="D153" s="227" t="s">
        <v>250</v>
      </c>
      <c r="E153" s="277">
        <v>10261284.02</v>
      </c>
      <c r="F153" s="277">
        <v>2140833.33</v>
      </c>
      <c r="G153" s="536">
        <f t="shared" si="20"/>
        <v>12402117.35</v>
      </c>
      <c r="H153" s="227"/>
      <c r="I153" s="560">
        <f t="shared" si="21"/>
        <v>10261284.02</v>
      </c>
      <c r="J153" s="277">
        <f t="shared" si="24"/>
        <v>1044219780.1199999</v>
      </c>
      <c r="K153" s="277">
        <f t="shared" si="19"/>
        <v>2140833.33</v>
      </c>
      <c r="L153" s="277">
        <f t="shared" si="25"/>
        <v>234421249.62000051</v>
      </c>
      <c r="M153" s="277">
        <f t="shared" si="22"/>
        <v>12402117.35</v>
      </c>
      <c r="N153" s="277">
        <f t="shared" si="26"/>
        <v>1278641029.7400002</v>
      </c>
      <c r="P153" s="271"/>
    </row>
    <row r="154" spans="1:16" x14ac:dyDescent="0.2">
      <c r="A154" s="179"/>
      <c r="B154" s="165">
        <v>12</v>
      </c>
      <c r="C154" s="267">
        <f t="shared" si="23"/>
        <v>133</v>
      </c>
      <c r="D154" s="227" t="s">
        <v>250</v>
      </c>
      <c r="E154" s="277">
        <v>10261284.02</v>
      </c>
      <c r="F154" s="277">
        <v>2140833.33</v>
      </c>
      <c r="G154" s="536">
        <f t="shared" si="20"/>
        <v>12402117.35</v>
      </c>
      <c r="H154" s="227"/>
      <c r="I154" s="560">
        <f t="shared" si="21"/>
        <v>10261284.02</v>
      </c>
      <c r="J154" s="277">
        <f t="shared" si="24"/>
        <v>1054481064.1399999</v>
      </c>
      <c r="K154" s="277">
        <f t="shared" si="19"/>
        <v>2140833.33</v>
      </c>
      <c r="L154" s="277">
        <f t="shared" si="25"/>
        <v>236562082.95000052</v>
      </c>
      <c r="M154" s="277">
        <f t="shared" si="22"/>
        <v>12402117.35</v>
      </c>
      <c r="N154" s="277">
        <f t="shared" si="26"/>
        <v>1291043147.0900002</v>
      </c>
    </row>
    <row r="155" spans="1:16" x14ac:dyDescent="0.2">
      <c r="A155" s="179"/>
      <c r="B155" s="165">
        <v>12</v>
      </c>
      <c r="C155" s="267">
        <f t="shared" si="23"/>
        <v>134</v>
      </c>
      <c r="D155" s="227" t="s">
        <v>250</v>
      </c>
      <c r="E155" s="277">
        <v>10261284.02</v>
      </c>
      <c r="F155" s="277">
        <v>2140833.33</v>
      </c>
      <c r="G155" s="536">
        <f t="shared" si="20"/>
        <v>12402117.35</v>
      </c>
      <c r="H155" s="227"/>
      <c r="I155" s="560">
        <f t="shared" si="21"/>
        <v>10261284.02</v>
      </c>
      <c r="J155" s="277">
        <f t="shared" si="24"/>
        <v>1064742348.1599998</v>
      </c>
      <c r="K155" s="277">
        <f t="shared" si="19"/>
        <v>2140833.33</v>
      </c>
      <c r="L155" s="277">
        <f t="shared" si="25"/>
        <v>238702916.28000054</v>
      </c>
      <c r="M155" s="277">
        <f t="shared" si="22"/>
        <v>12402117.35</v>
      </c>
      <c r="N155" s="277">
        <f t="shared" si="26"/>
        <v>1303445264.4400001</v>
      </c>
    </row>
    <row r="156" spans="1:16" x14ac:dyDescent="0.2">
      <c r="A156" s="179"/>
      <c r="B156" s="165">
        <v>12</v>
      </c>
      <c r="C156" s="267">
        <f t="shared" si="23"/>
        <v>135</v>
      </c>
      <c r="D156" s="227" t="s">
        <v>250</v>
      </c>
      <c r="E156" s="277">
        <v>10261284.02</v>
      </c>
      <c r="F156" s="277">
        <v>2140833.33</v>
      </c>
      <c r="G156" s="536">
        <f t="shared" si="20"/>
        <v>12402117.35</v>
      </c>
      <c r="H156" s="227"/>
      <c r="I156" s="560">
        <f t="shared" si="21"/>
        <v>10261284.02</v>
      </c>
      <c r="J156" s="277">
        <f t="shared" si="24"/>
        <v>1075003632.1799998</v>
      </c>
      <c r="K156" s="277">
        <f t="shared" si="19"/>
        <v>2140833.33</v>
      </c>
      <c r="L156" s="277">
        <f t="shared" si="25"/>
        <v>240843749.61000055</v>
      </c>
      <c r="M156" s="277">
        <f t="shared" si="22"/>
        <v>12402117.35</v>
      </c>
      <c r="N156" s="277">
        <f t="shared" si="26"/>
        <v>1315847381.79</v>
      </c>
    </row>
    <row r="157" spans="1:16" x14ac:dyDescent="0.2">
      <c r="A157" s="179"/>
      <c r="B157" s="165">
        <v>12</v>
      </c>
      <c r="C157" s="267">
        <f t="shared" si="23"/>
        <v>136</v>
      </c>
      <c r="D157" s="227" t="s">
        <v>250</v>
      </c>
      <c r="E157" s="277">
        <v>10136394.630000001</v>
      </c>
      <c r="F157" s="277">
        <v>2140833.33</v>
      </c>
      <c r="G157" s="536">
        <f t="shared" si="20"/>
        <v>12277227.960000001</v>
      </c>
      <c r="H157" s="227"/>
      <c r="I157" s="560">
        <f t="shared" si="21"/>
        <v>10136394.630000001</v>
      </c>
      <c r="J157" s="277">
        <f t="shared" si="24"/>
        <v>1085140026.8099999</v>
      </c>
      <c r="K157" s="277">
        <f t="shared" si="19"/>
        <v>2140833.33</v>
      </c>
      <c r="L157" s="277">
        <f t="shared" si="25"/>
        <v>242984582.94000056</v>
      </c>
      <c r="M157" s="277">
        <f t="shared" si="22"/>
        <v>12277227.960000001</v>
      </c>
      <c r="N157" s="277">
        <f t="shared" si="26"/>
        <v>1328124609.75</v>
      </c>
    </row>
    <row r="158" spans="1:16" x14ac:dyDescent="0.2">
      <c r="A158" s="179"/>
      <c r="B158" s="165">
        <v>12</v>
      </c>
      <c r="C158" s="267">
        <f t="shared" si="23"/>
        <v>137</v>
      </c>
      <c r="D158" s="227" t="s">
        <v>250</v>
      </c>
      <c r="E158" s="277">
        <v>10136394.630000001</v>
      </c>
      <c r="F158" s="277">
        <v>2140833.33</v>
      </c>
      <c r="G158" s="536">
        <f t="shared" si="20"/>
        <v>12277227.960000001</v>
      </c>
      <c r="H158" s="227"/>
      <c r="I158" s="560">
        <f t="shared" si="21"/>
        <v>10136394.630000001</v>
      </c>
      <c r="J158" s="277">
        <f t="shared" si="24"/>
        <v>1095276421.4400001</v>
      </c>
      <c r="K158" s="277">
        <f t="shared" si="19"/>
        <v>2140833.33</v>
      </c>
      <c r="L158" s="277">
        <f t="shared" si="25"/>
        <v>245125416.27000058</v>
      </c>
      <c r="M158" s="277">
        <f t="shared" si="22"/>
        <v>12277227.960000001</v>
      </c>
      <c r="N158" s="277">
        <f t="shared" si="26"/>
        <v>1340401837.71</v>
      </c>
    </row>
    <row r="159" spans="1:16" x14ac:dyDescent="0.2">
      <c r="A159" s="179"/>
      <c r="B159" s="165">
        <v>12</v>
      </c>
      <c r="C159" s="267">
        <f t="shared" si="23"/>
        <v>138</v>
      </c>
      <c r="D159" s="227" t="s">
        <v>250</v>
      </c>
      <c r="E159" s="277">
        <v>10136394.630000001</v>
      </c>
      <c r="F159" s="277">
        <v>2140833.33</v>
      </c>
      <c r="G159" s="536">
        <f t="shared" si="20"/>
        <v>12277227.960000001</v>
      </c>
      <c r="H159" s="227"/>
      <c r="I159" s="560">
        <f t="shared" si="21"/>
        <v>10136394.630000001</v>
      </c>
      <c r="J159" s="277">
        <f t="shared" si="24"/>
        <v>1105412816.0700002</v>
      </c>
      <c r="K159" s="277">
        <f t="shared" si="19"/>
        <v>2140833.33</v>
      </c>
      <c r="L159" s="277">
        <f t="shared" si="25"/>
        <v>247266249.60000059</v>
      </c>
      <c r="M159" s="277">
        <f t="shared" si="22"/>
        <v>12277227.960000001</v>
      </c>
      <c r="N159" s="277">
        <f t="shared" si="26"/>
        <v>1352679065.6700001</v>
      </c>
    </row>
    <row r="160" spans="1:16" x14ac:dyDescent="0.2">
      <c r="A160" s="179"/>
      <c r="B160" s="165">
        <v>12</v>
      </c>
      <c r="C160" s="267">
        <f t="shared" si="23"/>
        <v>139</v>
      </c>
      <c r="D160" s="227" t="s">
        <v>250</v>
      </c>
      <c r="E160" s="277">
        <v>10136394.630000001</v>
      </c>
      <c r="F160" s="277">
        <v>2140833.33</v>
      </c>
      <c r="G160" s="536">
        <f t="shared" si="20"/>
        <v>12277227.960000001</v>
      </c>
      <c r="H160" s="227"/>
      <c r="I160" s="560">
        <f t="shared" si="21"/>
        <v>10136394.630000001</v>
      </c>
      <c r="J160" s="277">
        <f t="shared" si="24"/>
        <v>1115549210.7000003</v>
      </c>
      <c r="K160" s="277">
        <f t="shared" si="19"/>
        <v>2140833.33</v>
      </c>
      <c r="L160" s="277">
        <f t="shared" si="25"/>
        <v>249407082.9300006</v>
      </c>
      <c r="M160" s="277">
        <f t="shared" si="22"/>
        <v>12277227.960000001</v>
      </c>
      <c r="N160" s="277">
        <f t="shared" si="26"/>
        <v>1364956293.6300001</v>
      </c>
    </row>
    <row r="161" spans="1:14" x14ac:dyDescent="0.2">
      <c r="A161" s="179"/>
      <c r="B161" s="165">
        <v>12</v>
      </c>
      <c r="C161" s="267">
        <f t="shared" si="23"/>
        <v>140</v>
      </c>
      <c r="D161" s="227" t="s">
        <v>250</v>
      </c>
      <c r="E161" s="277">
        <v>10136394.630000001</v>
      </c>
      <c r="F161" s="277">
        <v>2140833.33</v>
      </c>
      <c r="G161" s="536">
        <f t="shared" si="20"/>
        <v>12277227.960000001</v>
      </c>
      <c r="H161" s="227"/>
      <c r="I161" s="560">
        <f t="shared" si="21"/>
        <v>10136394.630000001</v>
      </c>
      <c r="J161" s="277">
        <f t="shared" si="24"/>
        <v>1125685605.3300004</v>
      </c>
      <c r="K161" s="277">
        <f t="shared" si="19"/>
        <v>2140833.33</v>
      </c>
      <c r="L161" s="277">
        <f t="shared" si="25"/>
        <v>251547916.26000062</v>
      </c>
      <c r="M161" s="277">
        <f t="shared" si="22"/>
        <v>12277227.960000001</v>
      </c>
      <c r="N161" s="277">
        <f t="shared" si="26"/>
        <v>1377233521.5900002</v>
      </c>
    </row>
    <row r="162" spans="1:14" x14ac:dyDescent="0.2">
      <c r="A162" s="179"/>
      <c r="B162" s="165">
        <v>12</v>
      </c>
      <c r="C162" s="267">
        <f t="shared" si="23"/>
        <v>141</v>
      </c>
      <c r="D162" s="227" t="s">
        <v>250</v>
      </c>
      <c r="E162" s="277">
        <v>10136394.630000001</v>
      </c>
      <c r="F162" s="277">
        <v>2140833.33</v>
      </c>
      <c r="G162" s="536">
        <f t="shared" si="20"/>
        <v>12277227.960000001</v>
      </c>
      <c r="H162" s="227"/>
      <c r="I162" s="560">
        <f t="shared" si="21"/>
        <v>10136394.630000001</v>
      </c>
      <c r="J162" s="277">
        <f t="shared" si="24"/>
        <v>1135821999.9600005</v>
      </c>
      <c r="K162" s="277">
        <f t="shared" si="19"/>
        <v>2140833.33</v>
      </c>
      <c r="L162" s="277">
        <f t="shared" si="25"/>
        <v>253688749.59000063</v>
      </c>
      <c r="M162" s="277">
        <f t="shared" si="22"/>
        <v>12277227.960000001</v>
      </c>
      <c r="N162" s="277">
        <f t="shared" si="26"/>
        <v>1389510749.5500002</v>
      </c>
    </row>
    <row r="163" spans="1:14" x14ac:dyDescent="0.2">
      <c r="A163" s="179"/>
      <c r="B163" s="165">
        <v>12</v>
      </c>
      <c r="C163" s="267">
        <f t="shared" si="23"/>
        <v>142</v>
      </c>
      <c r="D163" s="227" t="s">
        <v>250</v>
      </c>
      <c r="E163" s="277">
        <v>10011505.23</v>
      </c>
      <c r="F163" s="277">
        <v>2140833.33</v>
      </c>
      <c r="G163" s="536">
        <f t="shared" si="20"/>
        <v>12152338.560000001</v>
      </c>
      <c r="H163" s="227"/>
      <c r="I163" s="560">
        <f t="shared" si="21"/>
        <v>10011505.23</v>
      </c>
      <c r="J163" s="277">
        <f t="shared" si="24"/>
        <v>1145833505.1900005</v>
      </c>
      <c r="K163" s="277">
        <f t="shared" ref="K163:K226" si="27">F163*(1-$F$10)</f>
        <v>2140833.33</v>
      </c>
      <c r="L163" s="277">
        <f t="shared" si="25"/>
        <v>255829582.92000064</v>
      </c>
      <c r="M163" s="277">
        <f t="shared" si="22"/>
        <v>12152338.560000001</v>
      </c>
      <c r="N163" s="277">
        <f t="shared" si="26"/>
        <v>1401663088.1100001</v>
      </c>
    </row>
    <row r="164" spans="1:14" x14ac:dyDescent="0.2">
      <c r="A164" s="179"/>
      <c r="B164" s="165">
        <v>12</v>
      </c>
      <c r="C164" s="267">
        <f t="shared" si="23"/>
        <v>143</v>
      </c>
      <c r="D164" s="227" t="s">
        <v>250</v>
      </c>
      <c r="E164" s="277">
        <v>10011505.23</v>
      </c>
      <c r="F164" s="277">
        <v>2140833.33</v>
      </c>
      <c r="G164" s="536">
        <f t="shared" si="20"/>
        <v>12152338.560000001</v>
      </c>
      <c r="H164" s="227"/>
      <c r="I164" s="560">
        <f t="shared" si="21"/>
        <v>10011505.23</v>
      </c>
      <c r="J164" s="277">
        <f t="shared" si="24"/>
        <v>1155845010.4200006</v>
      </c>
      <c r="K164" s="277">
        <f t="shared" si="27"/>
        <v>2140833.33</v>
      </c>
      <c r="L164" s="277">
        <f t="shared" si="25"/>
        <v>257970416.25000066</v>
      </c>
      <c r="M164" s="277">
        <f t="shared" si="22"/>
        <v>12152338.560000001</v>
      </c>
      <c r="N164" s="277">
        <f t="shared" si="26"/>
        <v>1413815426.6700001</v>
      </c>
    </row>
    <row r="165" spans="1:14" x14ac:dyDescent="0.2">
      <c r="A165" s="179"/>
      <c r="B165" s="165">
        <v>12</v>
      </c>
      <c r="C165" s="267">
        <f t="shared" si="23"/>
        <v>144</v>
      </c>
      <c r="D165" s="197" t="s">
        <v>250</v>
      </c>
      <c r="E165" s="519">
        <v>10011505.23</v>
      </c>
      <c r="F165" s="519">
        <v>2140833.33</v>
      </c>
      <c r="G165" s="537">
        <f t="shared" si="20"/>
        <v>12152338.560000001</v>
      </c>
      <c r="H165" s="227"/>
      <c r="I165" s="561">
        <f t="shared" si="21"/>
        <v>10011505.23</v>
      </c>
      <c r="J165" s="519">
        <f t="shared" si="24"/>
        <v>1165856515.6500006</v>
      </c>
      <c r="K165" s="519">
        <f t="shared" si="27"/>
        <v>2140833.33</v>
      </c>
      <c r="L165" s="519">
        <f t="shared" si="25"/>
        <v>260111249.58000067</v>
      </c>
      <c r="M165" s="519">
        <f t="shared" si="22"/>
        <v>12152338.560000001</v>
      </c>
      <c r="N165" s="519">
        <f t="shared" si="26"/>
        <v>1425967765.23</v>
      </c>
    </row>
    <row r="166" spans="1:14" x14ac:dyDescent="0.2">
      <c r="A166" s="179"/>
      <c r="B166" s="535">
        <v>13</v>
      </c>
      <c r="C166" s="264">
        <f t="shared" si="23"/>
        <v>145</v>
      </c>
      <c r="D166" s="227" t="s">
        <v>250</v>
      </c>
      <c r="E166" s="277">
        <v>10011505.23</v>
      </c>
      <c r="F166" s="277">
        <v>2140833.33</v>
      </c>
      <c r="G166" s="536">
        <f t="shared" si="20"/>
        <v>12152338.560000001</v>
      </c>
      <c r="H166" s="227"/>
      <c r="I166" s="560">
        <f t="shared" si="21"/>
        <v>10011505.23</v>
      </c>
      <c r="J166" s="277">
        <f t="shared" si="24"/>
        <v>1175868020.8800006</v>
      </c>
      <c r="K166" s="277">
        <f t="shared" si="27"/>
        <v>2140833.33</v>
      </c>
      <c r="L166" s="277">
        <f t="shared" si="25"/>
        <v>262252082.91000068</v>
      </c>
      <c r="M166" s="277">
        <f t="shared" si="22"/>
        <v>12152338.560000001</v>
      </c>
      <c r="N166" s="277">
        <f t="shared" si="26"/>
        <v>1438120103.79</v>
      </c>
    </row>
    <row r="167" spans="1:14" x14ac:dyDescent="0.2">
      <c r="A167" s="179"/>
      <c r="B167" s="165">
        <v>13</v>
      </c>
      <c r="C167" s="267">
        <f t="shared" si="23"/>
        <v>146</v>
      </c>
      <c r="D167" s="227" t="s">
        <v>250</v>
      </c>
      <c r="E167" s="277">
        <v>10011505.23</v>
      </c>
      <c r="F167" s="277">
        <v>2140833.33</v>
      </c>
      <c r="G167" s="536">
        <f t="shared" si="20"/>
        <v>12152338.560000001</v>
      </c>
      <c r="H167" s="227"/>
      <c r="I167" s="560">
        <f t="shared" si="21"/>
        <v>10011505.23</v>
      </c>
      <c r="J167" s="277">
        <f t="shared" si="24"/>
        <v>1185879526.1100006</v>
      </c>
      <c r="K167" s="277">
        <f t="shared" si="27"/>
        <v>2140833.33</v>
      </c>
      <c r="L167" s="277">
        <f t="shared" si="25"/>
        <v>264392916.24000069</v>
      </c>
      <c r="M167" s="277">
        <f t="shared" si="22"/>
        <v>12152338.560000001</v>
      </c>
      <c r="N167" s="277">
        <f t="shared" si="26"/>
        <v>1450272442.3499999</v>
      </c>
    </row>
    <row r="168" spans="1:14" x14ac:dyDescent="0.2">
      <c r="A168" s="179"/>
      <c r="B168" s="165">
        <v>13</v>
      </c>
      <c r="C168" s="267">
        <f t="shared" si="23"/>
        <v>147</v>
      </c>
      <c r="D168" s="227" t="s">
        <v>250</v>
      </c>
      <c r="E168" s="277">
        <v>10011505.23</v>
      </c>
      <c r="F168" s="277">
        <v>2140833.33</v>
      </c>
      <c r="G168" s="536">
        <f t="shared" si="20"/>
        <v>12152338.560000001</v>
      </c>
      <c r="H168" s="227"/>
      <c r="I168" s="560">
        <f t="shared" si="21"/>
        <v>10011505.23</v>
      </c>
      <c r="J168" s="277">
        <f t="shared" si="24"/>
        <v>1195891031.3400006</v>
      </c>
      <c r="K168" s="277">
        <f t="shared" si="27"/>
        <v>2140833.33</v>
      </c>
      <c r="L168" s="277">
        <f t="shared" si="25"/>
        <v>266533749.57000071</v>
      </c>
      <c r="M168" s="277">
        <f t="shared" si="22"/>
        <v>12152338.560000001</v>
      </c>
      <c r="N168" s="277">
        <f t="shared" si="26"/>
        <v>1462424780.9099998</v>
      </c>
    </row>
    <row r="169" spans="1:14" x14ac:dyDescent="0.2">
      <c r="A169" s="179"/>
      <c r="B169" s="165">
        <v>13</v>
      </c>
      <c r="C169" s="267">
        <f t="shared" si="23"/>
        <v>148</v>
      </c>
      <c r="D169" s="227" t="s">
        <v>250</v>
      </c>
      <c r="E169" s="277">
        <v>9886615.8300000001</v>
      </c>
      <c r="F169" s="277">
        <v>2140833.33</v>
      </c>
      <c r="G169" s="536">
        <f t="shared" si="20"/>
        <v>12027449.16</v>
      </c>
      <c r="H169" s="227"/>
      <c r="I169" s="560">
        <f t="shared" si="21"/>
        <v>9886615.8300000001</v>
      </c>
      <c r="J169" s="277">
        <f t="shared" si="24"/>
        <v>1205777647.1700006</v>
      </c>
      <c r="K169" s="277">
        <f t="shared" si="27"/>
        <v>2140833.33</v>
      </c>
      <c r="L169" s="277">
        <f t="shared" si="25"/>
        <v>268674582.90000069</v>
      </c>
      <c r="M169" s="277">
        <f t="shared" si="22"/>
        <v>12027449.16</v>
      </c>
      <c r="N169" s="277">
        <f t="shared" si="26"/>
        <v>1474452230.0699999</v>
      </c>
    </row>
    <row r="170" spans="1:14" x14ac:dyDescent="0.2">
      <c r="A170" s="179"/>
      <c r="B170" s="165">
        <v>13</v>
      </c>
      <c r="C170" s="267">
        <f t="shared" si="23"/>
        <v>149</v>
      </c>
      <c r="D170" s="227" t="s">
        <v>250</v>
      </c>
      <c r="E170" s="277">
        <v>9886615.8300000001</v>
      </c>
      <c r="F170" s="277">
        <v>2140833.33</v>
      </c>
      <c r="G170" s="536">
        <f t="shared" si="20"/>
        <v>12027449.16</v>
      </c>
      <c r="H170" s="227"/>
      <c r="I170" s="560">
        <f t="shared" si="21"/>
        <v>9886615.8300000001</v>
      </c>
      <c r="J170" s="277">
        <f t="shared" si="24"/>
        <v>1215664263.0000005</v>
      </c>
      <c r="K170" s="277">
        <f t="shared" si="27"/>
        <v>2140833.33</v>
      </c>
      <c r="L170" s="277">
        <f t="shared" si="25"/>
        <v>270815416.23000067</v>
      </c>
      <c r="M170" s="277">
        <f t="shared" si="22"/>
        <v>12027449.16</v>
      </c>
      <c r="N170" s="277">
        <f t="shared" si="26"/>
        <v>1486479679.23</v>
      </c>
    </row>
    <row r="171" spans="1:14" x14ac:dyDescent="0.2">
      <c r="A171" s="179"/>
      <c r="B171" s="165">
        <v>13</v>
      </c>
      <c r="C171" s="267">
        <f t="shared" si="23"/>
        <v>150</v>
      </c>
      <c r="D171" s="227" t="s">
        <v>250</v>
      </c>
      <c r="E171" s="277">
        <v>9886615.8300000001</v>
      </c>
      <c r="F171" s="277">
        <v>2140833.33</v>
      </c>
      <c r="G171" s="536">
        <f t="shared" si="20"/>
        <v>12027449.16</v>
      </c>
      <c r="H171" s="227"/>
      <c r="I171" s="560">
        <f t="shared" si="21"/>
        <v>9886615.8300000001</v>
      </c>
      <c r="J171" s="277">
        <f t="shared" si="24"/>
        <v>1225550878.8300004</v>
      </c>
      <c r="K171" s="277">
        <f t="shared" si="27"/>
        <v>2140833.33</v>
      </c>
      <c r="L171" s="277">
        <f t="shared" si="25"/>
        <v>272956249.56000066</v>
      </c>
      <c r="M171" s="277">
        <f t="shared" si="22"/>
        <v>12027449.16</v>
      </c>
      <c r="N171" s="277">
        <f t="shared" si="26"/>
        <v>1498507128.3900001</v>
      </c>
    </row>
    <row r="172" spans="1:14" x14ac:dyDescent="0.2">
      <c r="A172" s="179"/>
      <c r="B172" s="165">
        <v>13</v>
      </c>
      <c r="C172" s="267">
        <f t="shared" si="23"/>
        <v>151</v>
      </c>
      <c r="D172" s="227" t="s">
        <v>250</v>
      </c>
      <c r="E172" s="277">
        <v>9886615.8300000001</v>
      </c>
      <c r="F172" s="277">
        <v>2140833.33</v>
      </c>
      <c r="G172" s="536">
        <f t="shared" si="20"/>
        <v>12027449.16</v>
      </c>
      <c r="H172" s="227"/>
      <c r="I172" s="560">
        <f t="shared" si="21"/>
        <v>9886615.8300000001</v>
      </c>
      <c r="J172" s="277">
        <f t="shared" si="24"/>
        <v>1235437494.6600003</v>
      </c>
      <c r="K172" s="277">
        <f t="shared" si="27"/>
        <v>2140833.33</v>
      </c>
      <c r="L172" s="277">
        <f t="shared" si="25"/>
        <v>275097082.89000064</v>
      </c>
      <c r="M172" s="277">
        <f t="shared" si="22"/>
        <v>12027449.16</v>
      </c>
      <c r="N172" s="277">
        <f t="shared" si="26"/>
        <v>1510534577.5500002</v>
      </c>
    </row>
    <row r="173" spans="1:14" x14ac:dyDescent="0.2">
      <c r="A173" s="179"/>
      <c r="B173" s="165">
        <v>13</v>
      </c>
      <c r="C173" s="267">
        <f t="shared" si="23"/>
        <v>152</v>
      </c>
      <c r="D173" s="227" t="s">
        <v>250</v>
      </c>
      <c r="E173" s="277">
        <v>9886615.8300000001</v>
      </c>
      <c r="F173" s="277">
        <v>2140833.33</v>
      </c>
      <c r="G173" s="536">
        <f t="shared" si="20"/>
        <v>12027449.16</v>
      </c>
      <c r="H173" s="227"/>
      <c r="I173" s="560">
        <f t="shared" si="21"/>
        <v>9886615.8300000001</v>
      </c>
      <c r="J173" s="277">
        <f t="shared" si="24"/>
        <v>1245324110.4900002</v>
      </c>
      <c r="K173" s="277">
        <f t="shared" si="27"/>
        <v>2140833.33</v>
      </c>
      <c r="L173" s="277">
        <f t="shared" si="25"/>
        <v>277237916.22000062</v>
      </c>
      <c r="M173" s="277">
        <f t="shared" si="22"/>
        <v>12027449.16</v>
      </c>
      <c r="N173" s="277">
        <f t="shared" si="26"/>
        <v>1522562026.7100003</v>
      </c>
    </row>
    <row r="174" spans="1:14" x14ac:dyDescent="0.2">
      <c r="A174" s="179"/>
      <c r="B174" s="165">
        <v>13</v>
      </c>
      <c r="C174" s="267">
        <f t="shared" si="23"/>
        <v>153</v>
      </c>
      <c r="D174" s="227" t="s">
        <v>250</v>
      </c>
      <c r="E174" s="277">
        <v>9886615.8300000001</v>
      </c>
      <c r="F174" s="277">
        <v>2140833.33</v>
      </c>
      <c r="G174" s="536">
        <f t="shared" si="20"/>
        <v>12027449.16</v>
      </c>
      <c r="H174" s="227"/>
      <c r="I174" s="560">
        <f t="shared" si="21"/>
        <v>9886615.8300000001</v>
      </c>
      <c r="J174" s="277">
        <f t="shared" si="24"/>
        <v>1255210726.3200002</v>
      </c>
      <c r="K174" s="277">
        <f t="shared" si="27"/>
        <v>2140833.33</v>
      </c>
      <c r="L174" s="277">
        <f t="shared" si="25"/>
        <v>279378749.55000061</v>
      </c>
      <c r="M174" s="277">
        <f t="shared" si="22"/>
        <v>12027449.16</v>
      </c>
      <c r="N174" s="277">
        <f t="shared" si="26"/>
        <v>1534589475.8700004</v>
      </c>
    </row>
    <row r="175" spans="1:14" x14ac:dyDescent="0.2">
      <c r="A175" s="179"/>
      <c r="B175" s="165">
        <v>13</v>
      </c>
      <c r="C175" s="267">
        <f t="shared" si="23"/>
        <v>154</v>
      </c>
      <c r="D175" s="227" t="s">
        <v>250</v>
      </c>
      <c r="E175" s="277">
        <v>9761726.4399999995</v>
      </c>
      <c r="F175" s="277">
        <v>2140833.33</v>
      </c>
      <c r="G175" s="536">
        <f t="shared" si="20"/>
        <v>11902559.77</v>
      </c>
      <c r="H175" s="227"/>
      <c r="I175" s="560">
        <f t="shared" si="21"/>
        <v>9761726.4399999995</v>
      </c>
      <c r="J175" s="277">
        <f t="shared" si="24"/>
        <v>1264972452.7600002</v>
      </c>
      <c r="K175" s="277">
        <f t="shared" si="27"/>
        <v>2140833.33</v>
      </c>
      <c r="L175" s="277">
        <f t="shared" si="25"/>
        <v>281519582.88000059</v>
      </c>
      <c r="M175" s="277">
        <f t="shared" si="22"/>
        <v>11902559.77</v>
      </c>
      <c r="N175" s="277">
        <f t="shared" si="26"/>
        <v>1546492035.6400003</v>
      </c>
    </row>
    <row r="176" spans="1:14" x14ac:dyDescent="0.2">
      <c r="A176" s="179"/>
      <c r="B176" s="165">
        <v>13</v>
      </c>
      <c r="C176" s="267">
        <f t="shared" si="23"/>
        <v>155</v>
      </c>
      <c r="D176" s="227" t="s">
        <v>250</v>
      </c>
      <c r="E176" s="277">
        <v>9761726.4399999995</v>
      </c>
      <c r="F176" s="277">
        <v>2140833.33</v>
      </c>
      <c r="G176" s="536">
        <f t="shared" si="20"/>
        <v>11902559.77</v>
      </c>
      <c r="H176" s="227"/>
      <c r="I176" s="560">
        <f t="shared" si="21"/>
        <v>9761726.4399999995</v>
      </c>
      <c r="J176" s="277">
        <f t="shared" si="24"/>
        <v>1274734179.2000003</v>
      </c>
      <c r="K176" s="277">
        <f t="shared" si="27"/>
        <v>2140833.33</v>
      </c>
      <c r="L176" s="277">
        <f t="shared" si="25"/>
        <v>283660416.21000057</v>
      </c>
      <c r="M176" s="277">
        <f t="shared" si="22"/>
        <v>11902559.77</v>
      </c>
      <c r="N176" s="277">
        <f t="shared" si="26"/>
        <v>1558394595.4100003</v>
      </c>
    </row>
    <row r="177" spans="1:14" x14ac:dyDescent="0.2">
      <c r="A177" s="179"/>
      <c r="B177" s="165">
        <v>13</v>
      </c>
      <c r="C177" s="267">
        <f t="shared" si="23"/>
        <v>156</v>
      </c>
      <c r="D177" s="227" t="s">
        <v>250</v>
      </c>
      <c r="E177" s="277">
        <v>9761726.4399999995</v>
      </c>
      <c r="F177" s="277">
        <v>2140833.33</v>
      </c>
      <c r="G177" s="536">
        <f t="shared" si="20"/>
        <v>11902559.77</v>
      </c>
      <c r="H177" s="227"/>
      <c r="I177" s="560">
        <f t="shared" si="21"/>
        <v>9761726.4399999995</v>
      </c>
      <c r="J177" s="277">
        <f t="shared" si="24"/>
        <v>1284495905.6400003</v>
      </c>
      <c r="K177" s="277">
        <f t="shared" si="27"/>
        <v>2140833.33</v>
      </c>
      <c r="L177" s="277">
        <f t="shared" si="25"/>
        <v>285801249.54000056</v>
      </c>
      <c r="M177" s="277">
        <f t="shared" si="22"/>
        <v>11902559.77</v>
      </c>
      <c r="N177" s="277">
        <f t="shared" si="26"/>
        <v>1570297155.1800003</v>
      </c>
    </row>
    <row r="178" spans="1:14" x14ac:dyDescent="0.2">
      <c r="A178" s="179"/>
      <c r="B178" s="165">
        <v>14</v>
      </c>
      <c r="C178" s="267">
        <f t="shared" si="23"/>
        <v>157</v>
      </c>
      <c r="D178" s="227" t="s">
        <v>250</v>
      </c>
      <c r="E178" s="277">
        <v>9761726.4399999995</v>
      </c>
      <c r="F178" s="277">
        <v>2140833.33</v>
      </c>
      <c r="G178" s="536">
        <f t="shared" si="20"/>
        <v>11902559.77</v>
      </c>
      <c r="H178" s="227"/>
      <c r="I178" s="560">
        <f t="shared" si="21"/>
        <v>9761726.4399999995</v>
      </c>
      <c r="J178" s="277">
        <f t="shared" si="24"/>
        <v>1294257632.0800004</v>
      </c>
      <c r="K178" s="277">
        <f t="shared" si="27"/>
        <v>2140833.33</v>
      </c>
      <c r="L178" s="277">
        <f t="shared" si="25"/>
        <v>287942082.87000054</v>
      </c>
      <c r="M178" s="277">
        <f t="shared" si="22"/>
        <v>11902559.77</v>
      </c>
      <c r="N178" s="277">
        <f t="shared" si="26"/>
        <v>1582199714.9500003</v>
      </c>
    </row>
    <row r="179" spans="1:14" x14ac:dyDescent="0.2">
      <c r="A179" s="179"/>
      <c r="B179" s="165">
        <v>14</v>
      </c>
      <c r="C179" s="267">
        <f t="shared" si="23"/>
        <v>158</v>
      </c>
      <c r="D179" s="227" t="s">
        <v>250</v>
      </c>
      <c r="E179" s="277">
        <v>9761726.4399999995</v>
      </c>
      <c r="F179" s="277">
        <v>2140833.33</v>
      </c>
      <c r="G179" s="536">
        <f t="shared" si="20"/>
        <v>11902559.77</v>
      </c>
      <c r="H179" s="227"/>
      <c r="I179" s="560">
        <f t="shared" si="21"/>
        <v>9761726.4399999995</v>
      </c>
      <c r="J179" s="277">
        <f t="shared" si="24"/>
        <v>1304019358.5200005</v>
      </c>
      <c r="K179" s="277">
        <f t="shared" si="27"/>
        <v>2140833.33</v>
      </c>
      <c r="L179" s="277">
        <f t="shared" si="25"/>
        <v>290082916.20000052</v>
      </c>
      <c r="M179" s="277">
        <f t="shared" si="22"/>
        <v>11902559.77</v>
      </c>
      <c r="N179" s="277">
        <f t="shared" si="26"/>
        <v>1594102274.7200003</v>
      </c>
    </row>
    <row r="180" spans="1:14" x14ac:dyDescent="0.2">
      <c r="A180" s="179"/>
      <c r="B180" s="165">
        <v>14</v>
      </c>
      <c r="C180" s="267">
        <f t="shared" si="23"/>
        <v>159</v>
      </c>
      <c r="D180" s="227" t="s">
        <v>250</v>
      </c>
      <c r="E180" s="277">
        <v>9761726.4399999995</v>
      </c>
      <c r="F180" s="277">
        <v>2140833.33</v>
      </c>
      <c r="G180" s="536">
        <f t="shared" si="20"/>
        <v>11902559.77</v>
      </c>
      <c r="H180" s="227"/>
      <c r="I180" s="560">
        <f t="shared" si="21"/>
        <v>9761726.4399999995</v>
      </c>
      <c r="J180" s="277">
        <f t="shared" si="24"/>
        <v>1313781084.9600005</v>
      </c>
      <c r="K180" s="277">
        <f t="shared" si="27"/>
        <v>2140833.33</v>
      </c>
      <c r="L180" s="277">
        <f t="shared" si="25"/>
        <v>292223749.53000051</v>
      </c>
      <c r="M180" s="277">
        <f t="shared" si="22"/>
        <v>11902559.77</v>
      </c>
      <c r="N180" s="277">
        <f t="shared" si="26"/>
        <v>1606004834.4900002</v>
      </c>
    </row>
    <row r="181" spans="1:14" x14ac:dyDescent="0.2">
      <c r="A181" s="179"/>
      <c r="B181" s="165">
        <v>14</v>
      </c>
      <c r="C181" s="267">
        <f t="shared" si="23"/>
        <v>160</v>
      </c>
      <c r="D181" s="227" t="s">
        <v>250</v>
      </c>
      <c r="E181" s="277">
        <v>9636837.0399999991</v>
      </c>
      <c r="F181" s="277">
        <v>2140833.33</v>
      </c>
      <c r="G181" s="536">
        <f t="shared" si="20"/>
        <v>11777670.369999999</v>
      </c>
      <c r="H181" s="227"/>
      <c r="I181" s="560">
        <f t="shared" si="21"/>
        <v>9636837.0399999991</v>
      </c>
      <c r="J181" s="277">
        <f t="shared" si="24"/>
        <v>1323417922.0000005</v>
      </c>
      <c r="K181" s="277">
        <f t="shared" si="27"/>
        <v>2140833.33</v>
      </c>
      <c r="L181" s="277">
        <f t="shared" si="25"/>
        <v>294364582.86000049</v>
      </c>
      <c r="M181" s="277">
        <f t="shared" si="22"/>
        <v>11777670.369999999</v>
      </c>
      <c r="N181" s="277">
        <f t="shared" si="26"/>
        <v>1617782504.8600001</v>
      </c>
    </row>
    <row r="182" spans="1:14" x14ac:dyDescent="0.2">
      <c r="A182" s="179"/>
      <c r="B182" s="165">
        <v>14</v>
      </c>
      <c r="C182" s="267">
        <f t="shared" si="23"/>
        <v>161</v>
      </c>
      <c r="D182" s="227" t="s">
        <v>250</v>
      </c>
      <c r="E182" s="277">
        <v>9636837.0399999991</v>
      </c>
      <c r="F182" s="277">
        <v>2140833.33</v>
      </c>
      <c r="G182" s="536">
        <f t="shared" si="20"/>
        <v>11777670.369999999</v>
      </c>
      <c r="H182" s="227"/>
      <c r="I182" s="560">
        <f t="shared" si="21"/>
        <v>9636837.0399999991</v>
      </c>
      <c r="J182" s="277">
        <f t="shared" si="24"/>
        <v>1333054759.0400004</v>
      </c>
      <c r="K182" s="277">
        <f t="shared" si="27"/>
        <v>2140833.33</v>
      </c>
      <c r="L182" s="277">
        <f t="shared" si="25"/>
        <v>296505416.19000047</v>
      </c>
      <c r="M182" s="277">
        <f t="shared" si="22"/>
        <v>11777670.369999999</v>
      </c>
      <c r="N182" s="277">
        <f t="shared" si="26"/>
        <v>1629560175.23</v>
      </c>
    </row>
    <row r="183" spans="1:14" x14ac:dyDescent="0.2">
      <c r="A183" s="179"/>
      <c r="B183" s="165">
        <v>14</v>
      </c>
      <c r="C183" s="267">
        <f t="shared" si="23"/>
        <v>162</v>
      </c>
      <c r="D183" s="227" t="s">
        <v>250</v>
      </c>
      <c r="E183" s="277">
        <v>9636837.0399999991</v>
      </c>
      <c r="F183" s="277">
        <v>2140833.33</v>
      </c>
      <c r="G183" s="536">
        <f t="shared" si="20"/>
        <v>11777670.369999999</v>
      </c>
      <c r="H183" s="227"/>
      <c r="I183" s="560">
        <f t="shared" si="21"/>
        <v>9636837.0399999991</v>
      </c>
      <c r="J183" s="277">
        <f t="shared" si="24"/>
        <v>1342691596.0800004</v>
      </c>
      <c r="K183" s="277">
        <f t="shared" si="27"/>
        <v>2140833.33</v>
      </c>
      <c r="L183" s="277">
        <f t="shared" si="25"/>
        <v>298646249.52000046</v>
      </c>
      <c r="M183" s="277">
        <f t="shared" si="22"/>
        <v>11777670.369999999</v>
      </c>
      <c r="N183" s="277">
        <f t="shared" si="26"/>
        <v>1641337845.5999999</v>
      </c>
    </row>
    <row r="184" spans="1:14" x14ac:dyDescent="0.2">
      <c r="A184" s="179"/>
      <c r="B184" s="165">
        <v>14</v>
      </c>
      <c r="C184" s="267">
        <f t="shared" si="23"/>
        <v>163</v>
      </c>
      <c r="D184" s="227" t="s">
        <v>250</v>
      </c>
      <c r="E184" s="277">
        <v>9636837.0399999991</v>
      </c>
      <c r="F184" s="277">
        <v>2140833.33</v>
      </c>
      <c r="G184" s="536">
        <f t="shared" si="20"/>
        <v>11777670.369999999</v>
      </c>
      <c r="H184" s="227"/>
      <c r="I184" s="560">
        <f t="shared" si="21"/>
        <v>9636837.0399999991</v>
      </c>
      <c r="J184" s="277">
        <f t="shared" si="24"/>
        <v>1352328433.1200004</v>
      </c>
      <c r="K184" s="277">
        <f t="shared" si="27"/>
        <v>2140833.33</v>
      </c>
      <c r="L184" s="277">
        <f t="shared" si="25"/>
        <v>300787082.85000044</v>
      </c>
      <c r="M184" s="277">
        <f t="shared" si="22"/>
        <v>11777670.369999999</v>
      </c>
      <c r="N184" s="277">
        <f t="shared" si="26"/>
        <v>1653115515.9699998</v>
      </c>
    </row>
    <row r="185" spans="1:14" x14ac:dyDescent="0.2">
      <c r="A185" s="179"/>
      <c r="B185" s="165">
        <v>14</v>
      </c>
      <c r="C185" s="267">
        <f t="shared" si="23"/>
        <v>164</v>
      </c>
      <c r="D185" s="227" t="s">
        <v>250</v>
      </c>
      <c r="E185" s="277">
        <v>9636837.0399999991</v>
      </c>
      <c r="F185" s="277">
        <v>2140833.33</v>
      </c>
      <c r="G185" s="536">
        <f t="shared" si="20"/>
        <v>11777670.369999999</v>
      </c>
      <c r="H185" s="227"/>
      <c r="I185" s="560">
        <f t="shared" si="21"/>
        <v>9636837.0399999991</v>
      </c>
      <c r="J185" s="277">
        <f t="shared" si="24"/>
        <v>1361965270.1600003</v>
      </c>
      <c r="K185" s="277">
        <f t="shared" si="27"/>
        <v>2140833.33</v>
      </c>
      <c r="L185" s="277">
        <f t="shared" si="25"/>
        <v>302927916.18000042</v>
      </c>
      <c r="M185" s="277">
        <f t="shared" si="22"/>
        <v>11777670.369999999</v>
      </c>
      <c r="N185" s="277">
        <f t="shared" si="26"/>
        <v>1664893186.3399997</v>
      </c>
    </row>
    <row r="186" spans="1:14" x14ac:dyDescent="0.2">
      <c r="A186" s="179"/>
      <c r="B186" s="165">
        <v>14</v>
      </c>
      <c r="C186" s="267">
        <f t="shared" si="23"/>
        <v>165</v>
      </c>
      <c r="D186" s="227" t="s">
        <v>250</v>
      </c>
      <c r="E186" s="277">
        <v>9636837.0399999991</v>
      </c>
      <c r="F186" s="277">
        <v>2140833.33</v>
      </c>
      <c r="G186" s="536">
        <f t="shared" si="20"/>
        <v>11777670.369999999</v>
      </c>
      <c r="H186" s="227"/>
      <c r="I186" s="560">
        <f t="shared" si="21"/>
        <v>9636837.0399999991</v>
      </c>
      <c r="J186" s="277">
        <f t="shared" si="24"/>
        <v>1371602107.2000003</v>
      </c>
      <c r="K186" s="277">
        <f t="shared" si="27"/>
        <v>2140833.33</v>
      </c>
      <c r="L186" s="277">
        <f t="shared" si="25"/>
        <v>305068749.51000041</v>
      </c>
      <c r="M186" s="277">
        <f t="shared" si="22"/>
        <v>11777670.369999999</v>
      </c>
      <c r="N186" s="277">
        <f t="shared" si="26"/>
        <v>1676670856.7099996</v>
      </c>
    </row>
    <row r="187" spans="1:14" x14ac:dyDescent="0.2">
      <c r="A187" s="179"/>
      <c r="B187" s="165">
        <v>14</v>
      </c>
      <c r="C187" s="267">
        <f t="shared" si="23"/>
        <v>166</v>
      </c>
      <c r="D187" s="227" t="s">
        <v>250</v>
      </c>
      <c r="E187" s="277">
        <v>9511947.6400000006</v>
      </c>
      <c r="F187" s="277">
        <v>2140833.33</v>
      </c>
      <c r="G187" s="536">
        <f t="shared" si="20"/>
        <v>11652780.970000001</v>
      </c>
      <c r="H187" s="227"/>
      <c r="I187" s="560">
        <f t="shared" si="21"/>
        <v>9511947.6400000006</v>
      </c>
      <c r="J187" s="277">
        <f t="shared" si="24"/>
        <v>1381114054.8400004</v>
      </c>
      <c r="K187" s="277">
        <f t="shared" si="27"/>
        <v>2140833.33</v>
      </c>
      <c r="L187" s="277">
        <f t="shared" si="25"/>
        <v>307209582.84000039</v>
      </c>
      <c r="M187" s="277">
        <f t="shared" si="22"/>
        <v>11652780.970000001</v>
      </c>
      <c r="N187" s="277">
        <f t="shared" si="26"/>
        <v>1688323637.6799996</v>
      </c>
    </row>
    <row r="188" spans="1:14" x14ac:dyDescent="0.2">
      <c r="A188" s="179"/>
      <c r="B188" s="535">
        <v>14</v>
      </c>
      <c r="C188" s="264">
        <f t="shared" si="23"/>
        <v>167</v>
      </c>
      <c r="D188" s="227" t="s">
        <v>250</v>
      </c>
      <c r="E188" s="277">
        <v>9511947.6400000006</v>
      </c>
      <c r="F188" s="277">
        <v>2140833.33</v>
      </c>
      <c r="G188" s="536">
        <f t="shared" si="20"/>
        <v>11652780.970000001</v>
      </c>
      <c r="H188" s="227"/>
      <c r="I188" s="560">
        <f t="shared" si="21"/>
        <v>9511947.6400000006</v>
      </c>
      <c r="J188" s="277">
        <f t="shared" si="24"/>
        <v>1390626002.4800005</v>
      </c>
      <c r="K188" s="277">
        <f t="shared" si="27"/>
        <v>2140833.33</v>
      </c>
      <c r="L188" s="277">
        <f t="shared" si="25"/>
        <v>309350416.17000037</v>
      </c>
      <c r="M188" s="277">
        <f t="shared" si="22"/>
        <v>11652780.970000001</v>
      </c>
      <c r="N188" s="277">
        <f t="shared" si="26"/>
        <v>1699976418.6499996</v>
      </c>
    </row>
    <row r="189" spans="1:14" x14ac:dyDescent="0.2">
      <c r="A189" s="179"/>
      <c r="B189" s="165">
        <v>14</v>
      </c>
      <c r="C189" s="267">
        <f t="shared" si="23"/>
        <v>168</v>
      </c>
      <c r="D189" s="227" t="s">
        <v>250</v>
      </c>
      <c r="E189" s="277">
        <v>9511947.6400000006</v>
      </c>
      <c r="F189" s="277">
        <v>2140833.33</v>
      </c>
      <c r="G189" s="536">
        <f t="shared" si="20"/>
        <v>11652780.970000001</v>
      </c>
      <c r="H189" s="227"/>
      <c r="I189" s="560">
        <f t="shared" si="21"/>
        <v>9511947.6400000006</v>
      </c>
      <c r="J189" s="277">
        <f t="shared" si="24"/>
        <v>1400137950.1200006</v>
      </c>
      <c r="K189" s="277">
        <f t="shared" si="27"/>
        <v>2140833.33</v>
      </c>
      <c r="L189" s="277">
        <f t="shared" si="25"/>
        <v>311491249.50000036</v>
      </c>
      <c r="M189" s="277">
        <f t="shared" si="22"/>
        <v>11652780.970000001</v>
      </c>
      <c r="N189" s="277">
        <f t="shared" si="26"/>
        <v>1711629199.6199996</v>
      </c>
    </row>
    <row r="190" spans="1:14" x14ac:dyDescent="0.2">
      <c r="A190" s="179"/>
      <c r="B190" s="165">
        <v>15</v>
      </c>
      <c r="C190" s="267">
        <f t="shared" si="23"/>
        <v>169</v>
      </c>
      <c r="D190" s="227" t="s">
        <v>250</v>
      </c>
      <c r="E190" s="277">
        <v>9511947.6400000006</v>
      </c>
      <c r="F190" s="277">
        <v>2140833.33</v>
      </c>
      <c r="G190" s="536">
        <f t="shared" si="20"/>
        <v>11652780.970000001</v>
      </c>
      <c r="H190" s="227"/>
      <c r="I190" s="560">
        <f t="shared" si="21"/>
        <v>9511947.6400000006</v>
      </c>
      <c r="J190" s="277">
        <f t="shared" si="24"/>
        <v>1409649897.7600007</v>
      </c>
      <c r="K190" s="277">
        <f t="shared" si="27"/>
        <v>2140833.33</v>
      </c>
      <c r="L190" s="277">
        <f t="shared" si="25"/>
        <v>313632082.83000034</v>
      </c>
      <c r="M190" s="277">
        <f t="shared" si="22"/>
        <v>11652780.970000001</v>
      </c>
      <c r="N190" s="277">
        <f t="shared" si="26"/>
        <v>1723281980.5899997</v>
      </c>
    </row>
    <row r="191" spans="1:14" x14ac:dyDescent="0.2">
      <c r="A191" s="179"/>
      <c r="B191" s="165">
        <v>15</v>
      </c>
      <c r="C191" s="267">
        <f t="shared" si="23"/>
        <v>170</v>
      </c>
      <c r="D191" s="227" t="s">
        <v>250</v>
      </c>
      <c r="E191" s="277">
        <v>9511947.6400000006</v>
      </c>
      <c r="F191" s="277">
        <v>2140833.33</v>
      </c>
      <c r="G191" s="536">
        <f t="shared" si="20"/>
        <v>11652780.970000001</v>
      </c>
      <c r="H191" s="227"/>
      <c r="I191" s="560">
        <f t="shared" si="21"/>
        <v>9511947.6400000006</v>
      </c>
      <c r="J191" s="277">
        <f t="shared" si="24"/>
        <v>1419161845.4000008</v>
      </c>
      <c r="K191" s="277">
        <f t="shared" si="27"/>
        <v>2140833.33</v>
      </c>
      <c r="L191" s="277">
        <f t="shared" si="25"/>
        <v>315772916.16000032</v>
      </c>
      <c r="M191" s="277">
        <f t="shared" si="22"/>
        <v>11652780.970000001</v>
      </c>
      <c r="N191" s="277">
        <f t="shared" si="26"/>
        <v>1734934761.5599997</v>
      </c>
    </row>
    <row r="192" spans="1:14" x14ac:dyDescent="0.2">
      <c r="A192" s="179"/>
      <c r="B192" s="165">
        <v>15</v>
      </c>
      <c r="C192" s="267">
        <f t="shared" si="23"/>
        <v>171</v>
      </c>
      <c r="D192" s="227" t="s">
        <v>250</v>
      </c>
      <c r="E192" s="277">
        <v>9511947.6400000006</v>
      </c>
      <c r="F192" s="277">
        <v>2140833.33</v>
      </c>
      <c r="G192" s="536">
        <f t="shared" si="20"/>
        <v>11652780.970000001</v>
      </c>
      <c r="H192" s="227"/>
      <c r="I192" s="560">
        <f t="shared" si="21"/>
        <v>9511947.6400000006</v>
      </c>
      <c r="J192" s="277">
        <f t="shared" si="24"/>
        <v>1428673793.0400009</v>
      </c>
      <c r="K192" s="277">
        <f t="shared" si="27"/>
        <v>2140833.33</v>
      </c>
      <c r="L192" s="277">
        <f t="shared" si="25"/>
        <v>317913749.49000031</v>
      </c>
      <c r="M192" s="277">
        <f t="shared" si="22"/>
        <v>11652780.970000001</v>
      </c>
      <c r="N192" s="277">
        <f t="shared" si="26"/>
        <v>1746587542.5299997</v>
      </c>
    </row>
    <row r="193" spans="1:14" x14ac:dyDescent="0.2">
      <c r="A193" s="179"/>
      <c r="B193" s="165">
        <v>15</v>
      </c>
      <c r="C193" s="267">
        <f t="shared" si="23"/>
        <v>172</v>
      </c>
      <c r="D193" s="227" t="s">
        <v>250</v>
      </c>
      <c r="E193" s="277">
        <v>9387058.2400000002</v>
      </c>
      <c r="F193" s="277">
        <v>2140833.33</v>
      </c>
      <c r="G193" s="536">
        <f t="shared" si="20"/>
        <v>11527891.57</v>
      </c>
      <c r="H193" s="227"/>
      <c r="I193" s="560">
        <f t="shared" si="21"/>
        <v>9387058.2400000002</v>
      </c>
      <c r="J193" s="277">
        <f t="shared" si="24"/>
        <v>1438060851.2800009</v>
      </c>
      <c r="K193" s="277">
        <f t="shared" si="27"/>
        <v>2140833.33</v>
      </c>
      <c r="L193" s="277">
        <f t="shared" si="25"/>
        <v>320054582.82000029</v>
      </c>
      <c r="M193" s="277">
        <f t="shared" si="22"/>
        <v>11527891.57</v>
      </c>
      <c r="N193" s="277">
        <f t="shared" si="26"/>
        <v>1758115434.0999997</v>
      </c>
    </row>
    <row r="194" spans="1:14" x14ac:dyDescent="0.2">
      <c r="A194" s="179"/>
      <c r="B194" s="165">
        <v>15</v>
      </c>
      <c r="C194" s="267">
        <f t="shared" si="23"/>
        <v>173</v>
      </c>
      <c r="D194" s="227" t="s">
        <v>250</v>
      </c>
      <c r="E194" s="277">
        <v>9387058.2400000002</v>
      </c>
      <c r="F194" s="277">
        <v>2140833.33</v>
      </c>
      <c r="G194" s="536">
        <f t="shared" si="20"/>
        <v>11527891.57</v>
      </c>
      <c r="H194" s="227"/>
      <c r="I194" s="560">
        <f t="shared" si="21"/>
        <v>9387058.2400000002</v>
      </c>
      <c r="J194" s="277">
        <f t="shared" si="24"/>
        <v>1447447909.5200009</v>
      </c>
      <c r="K194" s="277">
        <f t="shared" si="27"/>
        <v>2140833.33</v>
      </c>
      <c r="L194" s="277">
        <f t="shared" si="25"/>
        <v>322195416.15000027</v>
      </c>
      <c r="M194" s="277">
        <f t="shared" si="22"/>
        <v>11527891.57</v>
      </c>
      <c r="N194" s="277">
        <f t="shared" si="26"/>
        <v>1769643325.6699996</v>
      </c>
    </row>
    <row r="195" spans="1:14" x14ac:dyDescent="0.2">
      <c r="A195" s="179"/>
      <c r="B195" s="165">
        <v>15</v>
      </c>
      <c r="C195" s="267">
        <f t="shared" si="23"/>
        <v>174</v>
      </c>
      <c r="D195" s="227" t="s">
        <v>250</v>
      </c>
      <c r="E195" s="277">
        <v>9387058.2400000002</v>
      </c>
      <c r="F195" s="277">
        <v>2140833.33</v>
      </c>
      <c r="G195" s="536">
        <f t="shared" si="20"/>
        <v>11527891.57</v>
      </c>
      <c r="H195" s="227"/>
      <c r="I195" s="560">
        <f t="shared" si="21"/>
        <v>9387058.2400000002</v>
      </c>
      <c r="J195" s="277">
        <f t="shared" si="24"/>
        <v>1456834967.7600009</v>
      </c>
      <c r="K195" s="277">
        <f t="shared" si="27"/>
        <v>2140833.33</v>
      </c>
      <c r="L195" s="277">
        <f t="shared" si="25"/>
        <v>324336249.48000026</v>
      </c>
      <c r="M195" s="277">
        <f t="shared" si="22"/>
        <v>11527891.57</v>
      </c>
      <c r="N195" s="277">
        <f t="shared" si="26"/>
        <v>1781171217.2399995</v>
      </c>
    </row>
    <row r="196" spans="1:14" x14ac:dyDescent="0.2">
      <c r="A196" s="179"/>
      <c r="B196" s="165">
        <v>15</v>
      </c>
      <c r="C196" s="267">
        <f t="shared" si="23"/>
        <v>175</v>
      </c>
      <c r="D196" s="227" t="s">
        <v>250</v>
      </c>
      <c r="E196" s="277">
        <v>9387058.2400000002</v>
      </c>
      <c r="F196" s="277">
        <v>2140833.33</v>
      </c>
      <c r="G196" s="536">
        <f t="shared" si="20"/>
        <v>11527891.57</v>
      </c>
      <c r="H196" s="227"/>
      <c r="I196" s="560">
        <f t="shared" si="21"/>
        <v>9387058.2400000002</v>
      </c>
      <c r="J196" s="277">
        <f t="shared" si="24"/>
        <v>1466222026.000001</v>
      </c>
      <c r="K196" s="277">
        <f t="shared" si="27"/>
        <v>2140833.33</v>
      </c>
      <c r="L196" s="277">
        <f t="shared" si="25"/>
        <v>326477082.81000024</v>
      </c>
      <c r="M196" s="277">
        <f t="shared" si="22"/>
        <v>11527891.57</v>
      </c>
      <c r="N196" s="277">
        <f t="shared" si="26"/>
        <v>1792699108.8099995</v>
      </c>
    </row>
    <row r="197" spans="1:14" x14ac:dyDescent="0.2">
      <c r="A197" s="179"/>
      <c r="B197" s="165">
        <v>15</v>
      </c>
      <c r="C197" s="267">
        <f t="shared" si="23"/>
        <v>176</v>
      </c>
      <c r="D197" s="227" t="s">
        <v>250</v>
      </c>
      <c r="E197" s="277">
        <v>9387058.2400000002</v>
      </c>
      <c r="F197" s="277">
        <v>2140833.33</v>
      </c>
      <c r="G197" s="536">
        <f t="shared" si="20"/>
        <v>11527891.57</v>
      </c>
      <c r="H197" s="227"/>
      <c r="I197" s="560">
        <f t="shared" si="21"/>
        <v>9387058.2400000002</v>
      </c>
      <c r="J197" s="277">
        <f t="shared" si="24"/>
        <v>1475609084.240001</v>
      </c>
      <c r="K197" s="277">
        <f t="shared" si="27"/>
        <v>2140833.33</v>
      </c>
      <c r="L197" s="277">
        <f t="shared" si="25"/>
        <v>328617916.14000022</v>
      </c>
      <c r="M197" s="277">
        <f t="shared" si="22"/>
        <v>11527891.57</v>
      </c>
      <c r="N197" s="277">
        <f t="shared" si="26"/>
        <v>1804227000.3799994</v>
      </c>
    </row>
    <row r="198" spans="1:14" x14ac:dyDescent="0.2">
      <c r="A198" s="179"/>
      <c r="B198" s="165">
        <v>15</v>
      </c>
      <c r="C198" s="267">
        <f t="shared" si="23"/>
        <v>177</v>
      </c>
      <c r="D198" s="227" t="s">
        <v>250</v>
      </c>
      <c r="E198" s="277">
        <v>9387058.2400000002</v>
      </c>
      <c r="F198" s="277">
        <v>2140833.33</v>
      </c>
      <c r="G198" s="536">
        <f t="shared" si="20"/>
        <v>11527891.57</v>
      </c>
      <c r="H198" s="227"/>
      <c r="I198" s="560">
        <f t="shared" si="21"/>
        <v>9387058.2400000002</v>
      </c>
      <c r="J198" s="277">
        <f t="shared" si="24"/>
        <v>1484996142.480001</v>
      </c>
      <c r="K198" s="277">
        <f t="shared" si="27"/>
        <v>2140833.33</v>
      </c>
      <c r="L198" s="277">
        <f t="shared" si="25"/>
        <v>330758749.47000021</v>
      </c>
      <c r="M198" s="277">
        <f t="shared" si="22"/>
        <v>11527891.57</v>
      </c>
      <c r="N198" s="277">
        <f t="shared" si="26"/>
        <v>1815754891.9499993</v>
      </c>
    </row>
    <row r="199" spans="1:14" x14ac:dyDescent="0.2">
      <c r="A199" s="179"/>
      <c r="B199" s="165">
        <v>15</v>
      </c>
      <c r="C199" s="267">
        <f t="shared" si="23"/>
        <v>178</v>
      </c>
      <c r="D199" s="227" t="s">
        <v>250</v>
      </c>
      <c r="E199" s="277">
        <v>9262168.8499999996</v>
      </c>
      <c r="F199" s="277">
        <v>2140833.33</v>
      </c>
      <c r="G199" s="536">
        <f t="shared" si="20"/>
        <v>11403002.18</v>
      </c>
      <c r="H199" s="227"/>
      <c r="I199" s="560">
        <f t="shared" si="21"/>
        <v>9262168.8499999996</v>
      </c>
      <c r="J199" s="277">
        <f t="shared" si="24"/>
        <v>1494258311.3300009</v>
      </c>
      <c r="K199" s="277">
        <f t="shared" si="27"/>
        <v>2140833.33</v>
      </c>
      <c r="L199" s="277">
        <f t="shared" si="25"/>
        <v>332899582.80000019</v>
      </c>
      <c r="M199" s="277">
        <f t="shared" si="22"/>
        <v>11403002.18</v>
      </c>
      <c r="N199" s="277">
        <f t="shared" si="26"/>
        <v>1827157894.1299994</v>
      </c>
    </row>
    <row r="200" spans="1:14" x14ac:dyDescent="0.2">
      <c r="A200" s="179"/>
      <c r="B200" s="165">
        <v>15</v>
      </c>
      <c r="C200" s="267">
        <f t="shared" si="23"/>
        <v>179</v>
      </c>
      <c r="D200" s="227" t="s">
        <v>250</v>
      </c>
      <c r="E200" s="277">
        <v>9262168.8499999996</v>
      </c>
      <c r="F200" s="277">
        <v>2140833.33</v>
      </c>
      <c r="G200" s="536">
        <f t="shared" si="20"/>
        <v>11403002.18</v>
      </c>
      <c r="H200" s="227"/>
      <c r="I200" s="560">
        <f t="shared" si="21"/>
        <v>9262168.8499999996</v>
      </c>
      <c r="J200" s="277">
        <f t="shared" si="24"/>
        <v>1503520480.1800008</v>
      </c>
      <c r="K200" s="277">
        <f t="shared" si="27"/>
        <v>2140833.33</v>
      </c>
      <c r="L200" s="277">
        <f t="shared" si="25"/>
        <v>335040416.13000017</v>
      </c>
      <c r="M200" s="277">
        <f t="shared" si="22"/>
        <v>11403002.18</v>
      </c>
      <c r="N200" s="277">
        <f t="shared" si="26"/>
        <v>1838560896.3099995</v>
      </c>
    </row>
    <row r="201" spans="1:14" x14ac:dyDescent="0.2">
      <c r="A201" s="179"/>
      <c r="B201" s="165">
        <v>15</v>
      </c>
      <c r="C201" s="267">
        <f t="shared" si="23"/>
        <v>180</v>
      </c>
      <c r="D201" s="197" t="s">
        <v>250</v>
      </c>
      <c r="E201" s="519">
        <v>9262168.8499999996</v>
      </c>
      <c r="F201" s="519">
        <v>2140833.33</v>
      </c>
      <c r="G201" s="537">
        <f t="shared" si="20"/>
        <v>11403002.18</v>
      </c>
      <c r="H201" s="227"/>
      <c r="I201" s="561">
        <f t="shared" si="21"/>
        <v>9262168.8499999996</v>
      </c>
      <c r="J201" s="519">
        <f t="shared" si="24"/>
        <v>1512782649.0300007</v>
      </c>
      <c r="K201" s="519">
        <f t="shared" si="27"/>
        <v>2140833.33</v>
      </c>
      <c r="L201" s="519">
        <f t="shared" si="25"/>
        <v>337181249.46000016</v>
      </c>
      <c r="M201" s="519">
        <f t="shared" si="22"/>
        <v>11403002.18</v>
      </c>
      <c r="N201" s="519">
        <f t="shared" si="26"/>
        <v>1849963898.4899995</v>
      </c>
    </row>
    <row r="202" spans="1:14" x14ac:dyDescent="0.2">
      <c r="A202" s="179"/>
      <c r="B202" s="535">
        <v>16</v>
      </c>
      <c r="C202" s="264">
        <f t="shared" si="23"/>
        <v>181</v>
      </c>
      <c r="D202" s="227" t="s">
        <v>250</v>
      </c>
      <c r="E202" s="277">
        <v>9262168.8499999996</v>
      </c>
      <c r="F202" s="277">
        <v>2140833.33</v>
      </c>
      <c r="G202" s="536">
        <f t="shared" si="20"/>
        <v>11403002.18</v>
      </c>
      <c r="H202" s="227"/>
      <c r="I202" s="560">
        <f t="shared" si="21"/>
        <v>9262168.8499999996</v>
      </c>
      <c r="J202" s="277">
        <f t="shared" si="24"/>
        <v>1522044817.8800006</v>
      </c>
      <c r="K202" s="277">
        <f t="shared" si="27"/>
        <v>2140833.33</v>
      </c>
      <c r="L202" s="277">
        <f t="shared" si="25"/>
        <v>339322082.79000014</v>
      </c>
      <c r="M202" s="277">
        <f t="shared" si="22"/>
        <v>11403002.18</v>
      </c>
      <c r="N202" s="277">
        <f t="shared" si="26"/>
        <v>1861366900.6699996</v>
      </c>
    </row>
    <row r="203" spans="1:14" x14ac:dyDescent="0.2">
      <c r="A203" s="179"/>
      <c r="B203" s="165">
        <v>16</v>
      </c>
      <c r="C203" s="267">
        <f t="shared" si="23"/>
        <v>182</v>
      </c>
      <c r="D203" s="227" t="s">
        <v>250</v>
      </c>
      <c r="E203" s="277">
        <v>9262168.8499999996</v>
      </c>
      <c r="F203" s="277">
        <v>2140833.33</v>
      </c>
      <c r="G203" s="536">
        <f t="shared" si="20"/>
        <v>11403002.18</v>
      </c>
      <c r="H203" s="227"/>
      <c r="I203" s="560">
        <f t="shared" si="21"/>
        <v>9262168.8499999996</v>
      </c>
      <c r="J203" s="277">
        <f t="shared" si="24"/>
        <v>1531306986.7300005</v>
      </c>
      <c r="K203" s="277">
        <f t="shared" si="27"/>
        <v>2140833.33</v>
      </c>
      <c r="L203" s="277">
        <f t="shared" si="25"/>
        <v>341462916.12000012</v>
      </c>
      <c r="M203" s="277">
        <f t="shared" si="22"/>
        <v>11403002.18</v>
      </c>
      <c r="N203" s="277">
        <f t="shared" si="26"/>
        <v>1872769902.8499997</v>
      </c>
    </row>
    <row r="204" spans="1:14" x14ac:dyDescent="0.2">
      <c r="A204" s="179"/>
      <c r="B204" s="165">
        <v>16</v>
      </c>
      <c r="C204" s="267">
        <f t="shared" si="23"/>
        <v>183</v>
      </c>
      <c r="D204" s="227" t="s">
        <v>250</v>
      </c>
      <c r="E204" s="277">
        <v>9262168.8499999996</v>
      </c>
      <c r="F204" s="277">
        <v>2140833.33</v>
      </c>
      <c r="G204" s="536">
        <f t="shared" si="20"/>
        <v>11403002.18</v>
      </c>
      <c r="H204" s="227"/>
      <c r="I204" s="560">
        <f t="shared" si="21"/>
        <v>9262168.8499999996</v>
      </c>
      <c r="J204" s="277">
        <f t="shared" si="24"/>
        <v>1540569155.5800004</v>
      </c>
      <c r="K204" s="277">
        <f t="shared" si="27"/>
        <v>2140833.33</v>
      </c>
      <c r="L204" s="277">
        <f t="shared" si="25"/>
        <v>343603749.45000011</v>
      </c>
      <c r="M204" s="277">
        <f t="shared" si="22"/>
        <v>11403002.18</v>
      </c>
      <c r="N204" s="277">
        <f t="shared" si="26"/>
        <v>1884172905.0299997</v>
      </c>
    </row>
    <row r="205" spans="1:14" x14ac:dyDescent="0.2">
      <c r="A205" s="179"/>
      <c r="B205" s="165">
        <v>16</v>
      </c>
      <c r="C205" s="267">
        <f t="shared" si="23"/>
        <v>184</v>
      </c>
      <c r="D205" s="227" t="s">
        <v>250</v>
      </c>
      <c r="E205" s="277">
        <v>9137279.4499999993</v>
      </c>
      <c r="F205" s="277">
        <v>2140833.33</v>
      </c>
      <c r="G205" s="536">
        <f t="shared" si="20"/>
        <v>11278112.779999999</v>
      </c>
      <c r="H205" s="227"/>
      <c r="I205" s="560">
        <f t="shared" si="21"/>
        <v>9137279.4499999993</v>
      </c>
      <c r="J205" s="277">
        <f t="shared" si="24"/>
        <v>1549706435.0300004</v>
      </c>
      <c r="K205" s="277">
        <f t="shared" si="27"/>
        <v>2140833.33</v>
      </c>
      <c r="L205" s="277">
        <f t="shared" si="25"/>
        <v>345744582.78000009</v>
      </c>
      <c r="M205" s="277">
        <f t="shared" si="22"/>
        <v>11278112.779999999</v>
      </c>
      <c r="N205" s="277">
        <f t="shared" si="26"/>
        <v>1895451017.8099997</v>
      </c>
    </row>
    <row r="206" spans="1:14" x14ac:dyDescent="0.2">
      <c r="A206" s="179"/>
      <c r="B206" s="165">
        <v>16</v>
      </c>
      <c r="C206" s="267">
        <f t="shared" si="23"/>
        <v>185</v>
      </c>
      <c r="D206" s="227" t="s">
        <v>250</v>
      </c>
      <c r="E206" s="277">
        <v>9137279.4499999993</v>
      </c>
      <c r="F206" s="277">
        <v>2140833.33</v>
      </c>
      <c r="G206" s="536">
        <f t="shared" si="20"/>
        <v>11278112.779999999</v>
      </c>
      <c r="H206" s="227"/>
      <c r="I206" s="560">
        <f t="shared" si="21"/>
        <v>9137279.4499999993</v>
      </c>
      <c r="J206" s="277">
        <f t="shared" si="24"/>
        <v>1558843714.4800005</v>
      </c>
      <c r="K206" s="277">
        <f t="shared" si="27"/>
        <v>2140833.33</v>
      </c>
      <c r="L206" s="277">
        <f t="shared" si="25"/>
        <v>347885416.11000007</v>
      </c>
      <c r="M206" s="277">
        <f t="shared" si="22"/>
        <v>11278112.779999999</v>
      </c>
      <c r="N206" s="277">
        <f t="shared" si="26"/>
        <v>1906729130.5899997</v>
      </c>
    </row>
    <row r="207" spans="1:14" x14ac:dyDescent="0.2">
      <c r="A207" s="179"/>
      <c r="B207" s="165">
        <v>16</v>
      </c>
      <c r="C207" s="267">
        <f t="shared" si="23"/>
        <v>186</v>
      </c>
      <c r="D207" s="227" t="s">
        <v>250</v>
      </c>
      <c r="E207" s="277">
        <v>9137279.4499999993</v>
      </c>
      <c r="F207" s="277">
        <v>2140833.33</v>
      </c>
      <c r="G207" s="536">
        <f t="shared" si="20"/>
        <v>11278112.779999999</v>
      </c>
      <c r="H207" s="227"/>
      <c r="I207" s="560">
        <f t="shared" si="21"/>
        <v>9137279.4499999993</v>
      </c>
      <c r="J207" s="277">
        <f t="shared" si="24"/>
        <v>1567980993.9300005</v>
      </c>
      <c r="K207" s="277">
        <f t="shared" si="27"/>
        <v>2140833.33</v>
      </c>
      <c r="L207" s="277">
        <f t="shared" si="25"/>
        <v>350026249.44000006</v>
      </c>
      <c r="M207" s="277">
        <f t="shared" si="22"/>
        <v>11278112.779999999</v>
      </c>
      <c r="N207" s="277">
        <f t="shared" si="26"/>
        <v>1918007243.3699996</v>
      </c>
    </row>
    <row r="208" spans="1:14" x14ac:dyDescent="0.2">
      <c r="A208" s="179"/>
      <c r="B208" s="165">
        <v>16</v>
      </c>
      <c r="C208" s="267">
        <f t="shared" si="23"/>
        <v>187</v>
      </c>
      <c r="D208" s="227" t="s">
        <v>250</v>
      </c>
      <c r="E208" s="277">
        <v>9137279.4499999993</v>
      </c>
      <c r="F208" s="277">
        <v>2140833.33</v>
      </c>
      <c r="G208" s="536">
        <f t="shared" si="20"/>
        <v>11278112.779999999</v>
      </c>
      <c r="H208" s="227"/>
      <c r="I208" s="560">
        <f t="shared" si="21"/>
        <v>9137279.4499999993</v>
      </c>
      <c r="J208" s="277">
        <f t="shared" si="24"/>
        <v>1577118273.3800006</v>
      </c>
      <c r="K208" s="277">
        <f t="shared" si="27"/>
        <v>2140833.33</v>
      </c>
      <c r="L208" s="277">
        <f t="shared" si="25"/>
        <v>352167082.77000004</v>
      </c>
      <c r="M208" s="277">
        <f t="shared" si="22"/>
        <v>11278112.779999999</v>
      </c>
      <c r="N208" s="277">
        <f t="shared" si="26"/>
        <v>1929285356.1499996</v>
      </c>
    </row>
    <row r="209" spans="1:14" x14ac:dyDescent="0.2">
      <c r="A209" s="179"/>
      <c r="B209" s="165">
        <v>16</v>
      </c>
      <c r="C209" s="267">
        <f t="shared" si="23"/>
        <v>188</v>
      </c>
      <c r="D209" s="227" t="s">
        <v>250</v>
      </c>
      <c r="E209" s="277">
        <v>9137279.4499999993</v>
      </c>
      <c r="F209" s="277">
        <v>2140833.33</v>
      </c>
      <c r="G209" s="536">
        <f t="shared" si="20"/>
        <v>11278112.779999999</v>
      </c>
      <c r="H209" s="227"/>
      <c r="I209" s="560">
        <f t="shared" si="21"/>
        <v>9137279.4499999993</v>
      </c>
      <c r="J209" s="277">
        <f t="shared" si="24"/>
        <v>1586255552.8300006</v>
      </c>
      <c r="K209" s="277">
        <f t="shared" si="27"/>
        <v>2140833.33</v>
      </c>
      <c r="L209" s="277">
        <f t="shared" si="25"/>
        <v>354307916.10000002</v>
      </c>
      <c r="M209" s="277">
        <f t="shared" si="22"/>
        <v>11278112.779999999</v>
      </c>
      <c r="N209" s="277">
        <f t="shared" si="26"/>
        <v>1940563468.9299996</v>
      </c>
    </row>
    <row r="210" spans="1:14" x14ac:dyDescent="0.2">
      <c r="A210" s="179"/>
      <c r="B210" s="165">
        <v>16</v>
      </c>
      <c r="C210" s="267">
        <f t="shared" si="23"/>
        <v>189</v>
      </c>
      <c r="D210" s="227" t="s">
        <v>250</v>
      </c>
      <c r="E210" s="277">
        <v>9137279.4499999993</v>
      </c>
      <c r="F210" s="277">
        <v>2140833.33</v>
      </c>
      <c r="G210" s="536">
        <f t="shared" si="20"/>
        <v>11278112.779999999</v>
      </c>
      <c r="H210" s="227"/>
      <c r="I210" s="560">
        <f t="shared" si="21"/>
        <v>9137279.4499999993</v>
      </c>
      <c r="J210" s="277">
        <f t="shared" si="24"/>
        <v>1595392832.2800007</v>
      </c>
      <c r="K210" s="277">
        <f t="shared" si="27"/>
        <v>2140833.33</v>
      </c>
      <c r="L210" s="277">
        <f t="shared" si="25"/>
        <v>356448749.43000001</v>
      </c>
      <c r="M210" s="277">
        <f t="shared" si="22"/>
        <v>11278112.779999999</v>
      </c>
      <c r="N210" s="277">
        <f t="shared" si="26"/>
        <v>1951841581.7099996</v>
      </c>
    </row>
    <row r="211" spans="1:14" x14ac:dyDescent="0.2">
      <c r="A211" s="179"/>
      <c r="B211" s="165">
        <v>16</v>
      </c>
      <c r="C211" s="267">
        <f t="shared" si="23"/>
        <v>190</v>
      </c>
      <c r="D211" s="227" t="s">
        <v>250</v>
      </c>
      <c r="E211" s="277">
        <v>9012390.0500000007</v>
      </c>
      <c r="F211" s="277">
        <v>2140833.33</v>
      </c>
      <c r="G211" s="536">
        <f t="shared" si="20"/>
        <v>11153223.380000001</v>
      </c>
      <c r="H211" s="227"/>
      <c r="I211" s="560">
        <f t="shared" si="21"/>
        <v>9012390.0500000007</v>
      </c>
      <c r="J211" s="277">
        <f t="shared" si="24"/>
        <v>1604405222.3300006</v>
      </c>
      <c r="K211" s="277">
        <f t="shared" si="27"/>
        <v>2140833.33</v>
      </c>
      <c r="L211" s="277">
        <f t="shared" si="25"/>
        <v>358589582.75999999</v>
      </c>
      <c r="M211" s="277">
        <f t="shared" si="22"/>
        <v>11153223.380000001</v>
      </c>
      <c r="N211" s="277">
        <f t="shared" si="26"/>
        <v>1962994805.0899997</v>
      </c>
    </row>
    <row r="212" spans="1:14" x14ac:dyDescent="0.2">
      <c r="A212" s="179"/>
      <c r="B212" s="165">
        <v>16</v>
      </c>
      <c r="C212" s="267">
        <f t="shared" si="23"/>
        <v>191</v>
      </c>
      <c r="D212" s="227" t="s">
        <v>250</v>
      </c>
      <c r="E212" s="277">
        <v>9012390.0500000007</v>
      </c>
      <c r="F212" s="277">
        <v>2140833.33</v>
      </c>
      <c r="G212" s="536">
        <f t="shared" si="20"/>
        <v>11153223.380000001</v>
      </c>
      <c r="H212" s="227"/>
      <c r="I212" s="560">
        <f t="shared" si="21"/>
        <v>9012390.0500000007</v>
      </c>
      <c r="J212" s="277">
        <f t="shared" si="24"/>
        <v>1613417612.3800006</v>
      </c>
      <c r="K212" s="277">
        <f t="shared" si="27"/>
        <v>2140833.33</v>
      </c>
      <c r="L212" s="277">
        <f t="shared" si="25"/>
        <v>360730416.08999997</v>
      </c>
      <c r="M212" s="277">
        <f t="shared" si="22"/>
        <v>11153223.380000001</v>
      </c>
      <c r="N212" s="277">
        <f t="shared" si="26"/>
        <v>1974148028.4699998</v>
      </c>
    </row>
    <row r="213" spans="1:14" x14ac:dyDescent="0.2">
      <c r="A213" s="179"/>
      <c r="B213" s="165">
        <v>16</v>
      </c>
      <c r="C213" s="267">
        <f t="shared" si="23"/>
        <v>192</v>
      </c>
      <c r="D213" s="227" t="s">
        <v>250</v>
      </c>
      <c r="E213" s="277">
        <v>9012390.0500000007</v>
      </c>
      <c r="F213" s="277">
        <v>2140833.33</v>
      </c>
      <c r="G213" s="536">
        <f t="shared" si="20"/>
        <v>11153223.380000001</v>
      </c>
      <c r="H213" s="227"/>
      <c r="I213" s="560">
        <f t="shared" si="21"/>
        <v>9012390.0500000007</v>
      </c>
      <c r="J213" s="277">
        <f t="shared" si="24"/>
        <v>1622430002.4300005</v>
      </c>
      <c r="K213" s="277">
        <f t="shared" si="27"/>
        <v>2140833.33</v>
      </c>
      <c r="L213" s="277">
        <f t="shared" si="25"/>
        <v>362871249.41999996</v>
      </c>
      <c r="M213" s="277">
        <f t="shared" si="22"/>
        <v>11153223.380000001</v>
      </c>
      <c r="N213" s="277">
        <f t="shared" si="26"/>
        <v>1985301251.8499999</v>
      </c>
    </row>
    <row r="214" spans="1:14" x14ac:dyDescent="0.2">
      <c r="A214" s="179"/>
      <c r="B214" s="165">
        <v>17</v>
      </c>
      <c r="C214" s="267">
        <f t="shared" si="23"/>
        <v>193</v>
      </c>
      <c r="D214" s="227" t="s">
        <v>250</v>
      </c>
      <c r="E214" s="277">
        <v>9012390.0500000007</v>
      </c>
      <c r="F214" s="277">
        <v>2140833.33</v>
      </c>
      <c r="G214" s="536">
        <f t="shared" si="20"/>
        <v>11153223.380000001</v>
      </c>
      <c r="H214" s="227"/>
      <c r="I214" s="560">
        <f t="shared" si="21"/>
        <v>9012390.0500000007</v>
      </c>
      <c r="J214" s="277">
        <f t="shared" si="24"/>
        <v>1631442392.4800005</v>
      </c>
      <c r="K214" s="277">
        <f t="shared" si="27"/>
        <v>2140833.33</v>
      </c>
      <c r="L214" s="277">
        <f t="shared" si="25"/>
        <v>365012082.74999994</v>
      </c>
      <c r="M214" s="277">
        <f t="shared" si="22"/>
        <v>11153223.380000001</v>
      </c>
      <c r="N214" s="277">
        <f t="shared" si="26"/>
        <v>1996454475.23</v>
      </c>
    </row>
    <row r="215" spans="1:14" x14ac:dyDescent="0.2">
      <c r="A215" s="179"/>
      <c r="B215" s="165">
        <v>17</v>
      </c>
      <c r="C215" s="267">
        <f t="shared" si="23"/>
        <v>194</v>
      </c>
      <c r="D215" s="227" t="s">
        <v>250</v>
      </c>
      <c r="E215" s="277">
        <v>9012390.0500000007</v>
      </c>
      <c r="F215" s="277">
        <v>2140833.33</v>
      </c>
      <c r="G215" s="536">
        <f t="shared" ref="G215:G261" si="28">E215+F215</f>
        <v>11153223.380000001</v>
      </c>
      <c r="H215" s="227"/>
      <c r="I215" s="560">
        <f t="shared" ref="I215:I261" si="29">E215*(1-$F$10)</f>
        <v>9012390.0500000007</v>
      </c>
      <c r="J215" s="277">
        <f t="shared" si="24"/>
        <v>1640454782.5300004</v>
      </c>
      <c r="K215" s="277">
        <f t="shared" si="27"/>
        <v>2140833.33</v>
      </c>
      <c r="L215" s="277">
        <f t="shared" si="25"/>
        <v>367152916.07999992</v>
      </c>
      <c r="M215" s="277">
        <f t="shared" ref="M215:M261" si="30">I215+K215</f>
        <v>11153223.380000001</v>
      </c>
      <c r="N215" s="277">
        <f t="shared" si="26"/>
        <v>2007607698.6100001</v>
      </c>
    </row>
    <row r="216" spans="1:14" x14ac:dyDescent="0.2">
      <c r="A216" s="179"/>
      <c r="B216" s="165">
        <v>17</v>
      </c>
      <c r="C216" s="267">
        <f t="shared" ref="C216:C261" si="31">C215+1</f>
        <v>195</v>
      </c>
      <c r="D216" s="227" t="s">
        <v>250</v>
      </c>
      <c r="E216" s="277">
        <v>9012390.0500000007</v>
      </c>
      <c r="F216" s="277">
        <v>2140833.33</v>
      </c>
      <c r="G216" s="536">
        <f t="shared" si="28"/>
        <v>11153223.380000001</v>
      </c>
      <c r="H216" s="227"/>
      <c r="I216" s="560">
        <f t="shared" si="29"/>
        <v>9012390.0500000007</v>
      </c>
      <c r="J216" s="277">
        <f t="shared" ref="J216:J261" si="32">(J215+I216)</f>
        <v>1649467172.5800004</v>
      </c>
      <c r="K216" s="277">
        <f t="shared" si="27"/>
        <v>2140833.33</v>
      </c>
      <c r="L216" s="277">
        <f t="shared" ref="L216:L261" si="33">(L215+K216)</f>
        <v>369293749.40999991</v>
      </c>
      <c r="M216" s="277">
        <f t="shared" si="30"/>
        <v>11153223.380000001</v>
      </c>
      <c r="N216" s="277">
        <f t="shared" ref="N216:N261" si="34">(N215+M216)</f>
        <v>2018760921.9900002</v>
      </c>
    </row>
    <row r="217" spans="1:14" x14ac:dyDescent="0.2">
      <c r="A217" s="179"/>
      <c r="B217" s="165">
        <v>17</v>
      </c>
      <c r="C217" s="267">
        <f t="shared" si="31"/>
        <v>196</v>
      </c>
      <c r="D217" s="227" t="s">
        <v>250</v>
      </c>
      <c r="E217" s="277">
        <v>8887500.6600000001</v>
      </c>
      <c r="F217" s="277">
        <v>2140833.33</v>
      </c>
      <c r="G217" s="536">
        <f t="shared" si="28"/>
        <v>11028333.99</v>
      </c>
      <c r="H217" s="227"/>
      <c r="I217" s="560">
        <f t="shared" si="29"/>
        <v>8887500.6600000001</v>
      </c>
      <c r="J217" s="277">
        <f t="shared" si="32"/>
        <v>1658354673.2400005</v>
      </c>
      <c r="K217" s="277">
        <f t="shared" si="27"/>
        <v>2140833.33</v>
      </c>
      <c r="L217" s="277">
        <f t="shared" si="33"/>
        <v>371434582.73999989</v>
      </c>
      <c r="M217" s="277">
        <f t="shared" si="30"/>
        <v>11028333.99</v>
      </c>
      <c r="N217" s="277">
        <f t="shared" si="34"/>
        <v>2029789255.9800003</v>
      </c>
    </row>
    <row r="218" spans="1:14" x14ac:dyDescent="0.2">
      <c r="A218" s="179"/>
      <c r="B218" s="165">
        <v>17</v>
      </c>
      <c r="C218" s="267">
        <f t="shared" si="31"/>
        <v>197</v>
      </c>
      <c r="D218" s="227" t="s">
        <v>250</v>
      </c>
      <c r="E218" s="277">
        <v>8887500.6600000001</v>
      </c>
      <c r="F218" s="277">
        <v>2140833.33</v>
      </c>
      <c r="G218" s="536">
        <f t="shared" si="28"/>
        <v>11028333.99</v>
      </c>
      <c r="H218" s="227"/>
      <c r="I218" s="560">
        <f t="shared" si="29"/>
        <v>8887500.6600000001</v>
      </c>
      <c r="J218" s="277">
        <f t="shared" si="32"/>
        <v>1667242173.9000006</v>
      </c>
      <c r="K218" s="277">
        <f t="shared" si="27"/>
        <v>2140833.33</v>
      </c>
      <c r="L218" s="277">
        <f t="shared" si="33"/>
        <v>373575416.06999987</v>
      </c>
      <c r="M218" s="277">
        <f t="shared" si="30"/>
        <v>11028333.99</v>
      </c>
      <c r="N218" s="277">
        <f t="shared" si="34"/>
        <v>2040817589.9700003</v>
      </c>
    </row>
    <row r="219" spans="1:14" x14ac:dyDescent="0.2">
      <c r="A219" s="179"/>
      <c r="B219" s="165">
        <v>17</v>
      </c>
      <c r="C219" s="267">
        <f t="shared" si="31"/>
        <v>198</v>
      </c>
      <c r="D219" s="227" t="s">
        <v>250</v>
      </c>
      <c r="E219" s="277">
        <v>8887500.6600000001</v>
      </c>
      <c r="F219" s="277">
        <v>2140833.33</v>
      </c>
      <c r="G219" s="536">
        <f t="shared" si="28"/>
        <v>11028333.99</v>
      </c>
      <c r="H219" s="227"/>
      <c r="I219" s="560">
        <f t="shared" si="29"/>
        <v>8887500.6600000001</v>
      </c>
      <c r="J219" s="277">
        <f t="shared" si="32"/>
        <v>1676129674.5600007</v>
      </c>
      <c r="K219" s="277">
        <f t="shared" si="27"/>
        <v>2140833.33</v>
      </c>
      <c r="L219" s="277">
        <f t="shared" si="33"/>
        <v>375716249.39999986</v>
      </c>
      <c r="M219" s="277">
        <f t="shared" si="30"/>
        <v>11028333.99</v>
      </c>
      <c r="N219" s="277">
        <f t="shared" si="34"/>
        <v>2051845923.9600003</v>
      </c>
    </row>
    <row r="220" spans="1:14" x14ac:dyDescent="0.2">
      <c r="A220" s="179"/>
      <c r="B220" s="165">
        <v>17</v>
      </c>
      <c r="C220" s="267">
        <f t="shared" si="31"/>
        <v>199</v>
      </c>
      <c r="D220" s="227" t="s">
        <v>250</v>
      </c>
      <c r="E220" s="277">
        <v>8887500.6600000001</v>
      </c>
      <c r="F220" s="277">
        <v>2140833.33</v>
      </c>
      <c r="G220" s="536">
        <f t="shared" si="28"/>
        <v>11028333.99</v>
      </c>
      <c r="H220" s="227"/>
      <c r="I220" s="560">
        <f t="shared" si="29"/>
        <v>8887500.6600000001</v>
      </c>
      <c r="J220" s="277">
        <f t="shared" si="32"/>
        <v>1685017175.2200007</v>
      </c>
      <c r="K220" s="277">
        <f t="shared" si="27"/>
        <v>2140833.33</v>
      </c>
      <c r="L220" s="277">
        <f t="shared" si="33"/>
        <v>377857082.72999984</v>
      </c>
      <c r="M220" s="277">
        <f t="shared" si="30"/>
        <v>11028333.99</v>
      </c>
      <c r="N220" s="277">
        <f t="shared" si="34"/>
        <v>2062874257.9500003</v>
      </c>
    </row>
    <row r="221" spans="1:14" x14ac:dyDescent="0.2">
      <c r="A221" s="179"/>
      <c r="B221" s="165">
        <v>17</v>
      </c>
      <c r="C221" s="267">
        <f t="shared" si="31"/>
        <v>200</v>
      </c>
      <c r="D221" s="227" t="s">
        <v>250</v>
      </c>
      <c r="E221" s="277">
        <v>8887500.6600000001</v>
      </c>
      <c r="F221" s="277">
        <v>2140833.33</v>
      </c>
      <c r="G221" s="536">
        <f t="shared" si="28"/>
        <v>11028333.99</v>
      </c>
      <c r="H221" s="227"/>
      <c r="I221" s="560">
        <f t="shared" si="29"/>
        <v>8887500.6600000001</v>
      </c>
      <c r="J221" s="277">
        <f t="shared" si="32"/>
        <v>1693904675.8800008</v>
      </c>
      <c r="K221" s="277">
        <f t="shared" si="27"/>
        <v>2140833.33</v>
      </c>
      <c r="L221" s="277">
        <f t="shared" si="33"/>
        <v>379997916.05999982</v>
      </c>
      <c r="M221" s="277">
        <f t="shared" si="30"/>
        <v>11028333.99</v>
      </c>
      <c r="N221" s="277">
        <f t="shared" si="34"/>
        <v>2073902591.9400003</v>
      </c>
    </row>
    <row r="222" spans="1:14" x14ac:dyDescent="0.2">
      <c r="A222" s="179"/>
      <c r="B222" s="165">
        <v>17</v>
      </c>
      <c r="C222" s="267">
        <f t="shared" si="31"/>
        <v>201</v>
      </c>
      <c r="D222" s="227" t="s">
        <v>250</v>
      </c>
      <c r="E222" s="277">
        <v>8887500.6600000001</v>
      </c>
      <c r="F222" s="277">
        <v>2140833.33</v>
      </c>
      <c r="G222" s="536">
        <f t="shared" si="28"/>
        <v>11028333.99</v>
      </c>
      <c r="H222" s="227"/>
      <c r="I222" s="560">
        <f t="shared" si="29"/>
        <v>8887500.6600000001</v>
      </c>
      <c r="J222" s="277">
        <f t="shared" si="32"/>
        <v>1702792176.5400009</v>
      </c>
      <c r="K222" s="277">
        <f t="shared" si="27"/>
        <v>2140833.33</v>
      </c>
      <c r="L222" s="277">
        <f t="shared" si="33"/>
        <v>382138749.38999981</v>
      </c>
      <c r="M222" s="277">
        <f t="shared" si="30"/>
        <v>11028333.99</v>
      </c>
      <c r="N222" s="277">
        <f t="shared" si="34"/>
        <v>2084930925.9300003</v>
      </c>
    </row>
    <row r="223" spans="1:14" x14ac:dyDescent="0.2">
      <c r="A223" s="179"/>
      <c r="B223" s="165">
        <v>17</v>
      </c>
      <c r="C223" s="267">
        <f t="shared" si="31"/>
        <v>202</v>
      </c>
      <c r="D223" s="227" t="s">
        <v>250</v>
      </c>
      <c r="E223" s="277">
        <v>8762611.2599999998</v>
      </c>
      <c r="F223" s="277">
        <v>2140833.33</v>
      </c>
      <c r="G223" s="536">
        <f t="shared" si="28"/>
        <v>10903444.59</v>
      </c>
      <c r="H223" s="227"/>
      <c r="I223" s="560">
        <f t="shared" si="29"/>
        <v>8762611.2599999998</v>
      </c>
      <c r="J223" s="277">
        <f t="shared" si="32"/>
        <v>1711554787.8000009</v>
      </c>
      <c r="K223" s="277">
        <f t="shared" si="27"/>
        <v>2140833.33</v>
      </c>
      <c r="L223" s="277">
        <f t="shared" si="33"/>
        <v>384279582.71999979</v>
      </c>
      <c r="M223" s="277">
        <f t="shared" si="30"/>
        <v>10903444.59</v>
      </c>
      <c r="N223" s="277">
        <f t="shared" si="34"/>
        <v>2095834370.5200002</v>
      </c>
    </row>
    <row r="224" spans="1:14" x14ac:dyDescent="0.2">
      <c r="A224" s="179"/>
      <c r="B224" s="165">
        <v>17</v>
      </c>
      <c r="C224" s="267">
        <f t="shared" si="31"/>
        <v>203</v>
      </c>
      <c r="D224" s="227" t="s">
        <v>250</v>
      </c>
      <c r="E224" s="277">
        <v>8762611.2599999998</v>
      </c>
      <c r="F224" s="277">
        <v>2140833.33</v>
      </c>
      <c r="G224" s="536">
        <f t="shared" si="28"/>
        <v>10903444.59</v>
      </c>
      <c r="H224" s="227"/>
      <c r="I224" s="560">
        <f t="shared" si="29"/>
        <v>8762611.2599999998</v>
      </c>
      <c r="J224" s="277">
        <f t="shared" si="32"/>
        <v>1720317399.0600009</v>
      </c>
      <c r="K224" s="277">
        <f t="shared" si="27"/>
        <v>2140833.33</v>
      </c>
      <c r="L224" s="277">
        <f t="shared" si="33"/>
        <v>386420416.04999977</v>
      </c>
      <c r="M224" s="277">
        <f t="shared" si="30"/>
        <v>10903444.59</v>
      </c>
      <c r="N224" s="277">
        <f t="shared" si="34"/>
        <v>2106737815.1100001</v>
      </c>
    </row>
    <row r="225" spans="1:14" x14ac:dyDescent="0.2">
      <c r="A225" s="179"/>
      <c r="B225" s="165">
        <v>17</v>
      </c>
      <c r="C225" s="267">
        <f t="shared" si="31"/>
        <v>204</v>
      </c>
      <c r="D225" s="227" t="s">
        <v>250</v>
      </c>
      <c r="E225" s="277">
        <v>8762611.2599999998</v>
      </c>
      <c r="F225" s="277">
        <v>2140833.33</v>
      </c>
      <c r="G225" s="536">
        <f t="shared" si="28"/>
        <v>10903444.59</v>
      </c>
      <c r="H225" s="227"/>
      <c r="I225" s="560">
        <f t="shared" si="29"/>
        <v>8762611.2599999998</v>
      </c>
      <c r="J225" s="277">
        <f t="shared" si="32"/>
        <v>1729080010.3200009</v>
      </c>
      <c r="K225" s="277">
        <f t="shared" si="27"/>
        <v>2140833.33</v>
      </c>
      <c r="L225" s="277">
        <f t="shared" si="33"/>
        <v>388561249.37999976</v>
      </c>
      <c r="M225" s="277">
        <f t="shared" si="30"/>
        <v>10903444.59</v>
      </c>
      <c r="N225" s="277">
        <f t="shared" si="34"/>
        <v>2117641259.7</v>
      </c>
    </row>
    <row r="226" spans="1:14" x14ac:dyDescent="0.2">
      <c r="A226" s="179"/>
      <c r="B226" s="165">
        <v>18</v>
      </c>
      <c r="C226" s="267">
        <f t="shared" si="31"/>
        <v>205</v>
      </c>
      <c r="D226" s="227" t="s">
        <v>250</v>
      </c>
      <c r="E226" s="277">
        <v>8762611.2599999998</v>
      </c>
      <c r="F226" s="277">
        <v>2140833.33</v>
      </c>
      <c r="G226" s="536">
        <f t="shared" si="28"/>
        <v>10903444.59</v>
      </c>
      <c r="H226" s="227"/>
      <c r="I226" s="560">
        <f t="shared" si="29"/>
        <v>8762611.2599999998</v>
      </c>
      <c r="J226" s="277">
        <f t="shared" si="32"/>
        <v>1737842621.5800009</v>
      </c>
      <c r="K226" s="277">
        <f t="shared" si="27"/>
        <v>2140833.33</v>
      </c>
      <c r="L226" s="277">
        <f t="shared" si="33"/>
        <v>390702082.70999974</v>
      </c>
      <c r="M226" s="277">
        <f t="shared" si="30"/>
        <v>10903444.59</v>
      </c>
      <c r="N226" s="277">
        <f t="shared" si="34"/>
        <v>2128544704.29</v>
      </c>
    </row>
    <row r="227" spans="1:14" x14ac:dyDescent="0.2">
      <c r="A227" s="179"/>
      <c r="B227" s="165">
        <v>18</v>
      </c>
      <c r="C227" s="267">
        <f t="shared" si="31"/>
        <v>206</v>
      </c>
      <c r="D227" s="227" t="s">
        <v>250</v>
      </c>
      <c r="E227" s="277">
        <v>8762611.2599999998</v>
      </c>
      <c r="F227" s="277">
        <v>2140833.33</v>
      </c>
      <c r="G227" s="536">
        <f t="shared" si="28"/>
        <v>10903444.59</v>
      </c>
      <c r="H227" s="227"/>
      <c r="I227" s="560">
        <f t="shared" si="29"/>
        <v>8762611.2599999998</v>
      </c>
      <c r="J227" s="277">
        <f t="shared" si="32"/>
        <v>1746605232.8400009</v>
      </c>
      <c r="K227" s="277">
        <f t="shared" ref="K227:K261" si="35">F227*(1-$F$10)</f>
        <v>2140833.33</v>
      </c>
      <c r="L227" s="277">
        <f t="shared" si="33"/>
        <v>392842916.03999972</v>
      </c>
      <c r="M227" s="277">
        <f t="shared" si="30"/>
        <v>10903444.59</v>
      </c>
      <c r="N227" s="277">
        <f t="shared" si="34"/>
        <v>2139448148.8799999</v>
      </c>
    </row>
    <row r="228" spans="1:14" x14ac:dyDescent="0.2">
      <c r="A228" s="179"/>
      <c r="B228" s="165">
        <v>18</v>
      </c>
      <c r="C228" s="267">
        <f t="shared" si="31"/>
        <v>207</v>
      </c>
      <c r="D228" s="227" t="s">
        <v>250</v>
      </c>
      <c r="E228" s="277">
        <v>8762611.2599999998</v>
      </c>
      <c r="F228" s="277">
        <v>2140833.33</v>
      </c>
      <c r="G228" s="536">
        <f t="shared" si="28"/>
        <v>10903444.59</v>
      </c>
      <c r="H228" s="227"/>
      <c r="I228" s="560">
        <f t="shared" si="29"/>
        <v>8762611.2599999998</v>
      </c>
      <c r="J228" s="277">
        <f t="shared" si="32"/>
        <v>1755367844.1000009</v>
      </c>
      <c r="K228" s="277">
        <f t="shared" si="35"/>
        <v>2140833.33</v>
      </c>
      <c r="L228" s="277">
        <f t="shared" si="33"/>
        <v>394983749.36999971</v>
      </c>
      <c r="M228" s="277">
        <f t="shared" si="30"/>
        <v>10903444.59</v>
      </c>
      <c r="N228" s="277">
        <f t="shared" si="34"/>
        <v>2150351593.4699998</v>
      </c>
    </row>
    <row r="229" spans="1:14" x14ac:dyDescent="0.2">
      <c r="A229" s="179"/>
      <c r="B229" s="165">
        <v>18</v>
      </c>
      <c r="C229" s="267">
        <f t="shared" si="31"/>
        <v>208</v>
      </c>
      <c r="D229" s="227" t="s">
        <v>250</v>
      </c>
      <c r="E229" s="277">
        <v>8637721.8599999994</v>
      </c>
      <c r="F229" s="277">
        <v>2140833.33</v>
      </c>
      <c r="G229" s="536">
        <f t="shared" si="28"/>
        <v>10778555.189999999</v>
      </c>
      <c r="H229" s="227"/>
      <c r="I229" s="560">
        <f t="shared" si="29"/>
        <v>8637721.8599999994</v>
      </c>
      <c r="J229" s="277">
        <f t="shared" si="32"/>
        <v>1764005565.9600008</v>
      </c>
      <c r="K229" s="277">
        <f t="shared" si="35"/>
        <v>2140833.33</v>
      </c>
      <c r="L229" s="277">
        <f t="shared" si="33"/>
        <v>397124582.69999969</v>
      </c>
      <c r="M229" s="277">
        <f t="shared" si="30"/>
        <v>10778555.189999999</v>
      </c>
      <c r="N229" s="277">
        <f t="shared" si="34"/>
        <v>2161130148.6599998</v>
      </c>
    </row>
    <row r="230" spans="1:14" x14ac:dyDescent="0.2">
      <c r="A230" s="179"/>
      <c r="B230" s="535">
        <v>18</v>
      </c>
      <c r="C230" s="264">
        <f t="shared" si="31"/>
        <v>209</v>
      </c>
      <c r="D230" s="227" t="s">
        <v>250</v>
      </c>
      <c r="E230" s="277">
        <v>8637721.8599999994</v>
      </c>
      <c r="F230" s="277">
        <v>2140833.33</v>
      </c>
      <c r="G230" s="536">
        <f t="shared" si="28"/>
        <v>10778555.189999999</v>
      </c>
      <c r="H230" s="227"/>
      <c r="I230" s="560">
        <f t="shared" si="29"/>
        <v>8637721.8599999994</v>
      </c>
      <c r="J230" s="277">
        <f t="shared" si="32"/>
        <v>1772643287.8200006</v>
      </c>
      <c r="K230" s="277">
        <f t="shared" si="35"/>
        <v>2140833.33</v>
      </c>
      <c r="L230" s="277">
        <f t="shared" si="33"/>
        <v>399265416.02999967</v>
      </c>
      <c r="M230" s="277">
        <f t="shared" si="30"/>
        <v>10778555.189999999</v>
      </c>
      <c r="N230" s="277">
        <f t="shared" si="34"/>
        <v>2171908703.8499999</v>
      </c>
    </row>
    <row r="231" spans="1:14" x14ac:dyDescent="0.2">
      <c r="A231" s="179"/>
      <c r="B231" s="165">
        <v>18</v>
      </c>
      <c r="C231" s="267">
        <f t="shared" si="31"/>
        <v>210</v>
      </c>
      <c r="D231" s="227" t="s">
        <v>250</v>
      </c>
      <c r="E231" s="277">
        <v>8637721.8599999994</v>
      </c>
      <c r="F231" s="277">
        <v>2140833.33</v>
      </c>
      <c r="G231" s="536">
        <f t="shared" si="28"/>
        <v>10778555.189999999</v>
      </c>
      <c r="H231" s="227"/>
      <c r="I231" s="560">
        <f t="shared" si="29"/>
        <v>8637721.8599999994</v>
      </c>
      <c r="J231" s="277">
        <f t="shared" si="32"/>
        <v>1781281009.6800005</v>
      </c>
      <c r="K231" s="277">
        <f t="shared" si="35"/>
        <v>2140833.33</v>
      </c>
      <c r="L231" s="277">
        <f t="shared" si="33"/>
        <v>401406249.35999966</v>
      </c>
      <c r="M231" s="277">
        <f t="shared" si="30"/>
        <v>10778555.189999999</v>
      </c>
      <c r="N231" s="277">
        <f t="shared" si="34"/>
        <v>2182687259.04</v>
      </c>
    </row>
    <row r="232" spans="1:14" x14ac:dyDescent="0.2">
      <c r="A232" s="179"/>
      <c r="B232" s="165">
        <v>18</v>
      </c>
      <c r="C232" s="267">
        <f t="shared" si="31"/>
        <v>211</v>
      </c>
      <c r="D232" s="227" t="s">
        <v>250</v>
      </c>
      <c r="E232" s="277">
        <v>8637721.8599999994</v>
      </c>
      <c r="F232" s="277">
        <v>2140833.33</v>
      </c>
      <c r="G232" s="536">
        <f t="shared" si="28"/>
        <v>10778555.189999999</v>
      </c>
      <c r="H232" s="227"/>
      <c r="I232" s="560">
        <f t="shared" si="29"/>
        <v>8637721.8599999994</v>
      </c>
      <c r="J232" s="277">
        <f t="shared" si="32"/>
        <v>1789918731.5400004</v>
      </c>
      <c r="K232" s="277">
        <f t="shared" si="35"/>
        <v>2140833.33</v>
      </c>
      <c r="L232" s="277">
        <f t="shared" si="33"/>
        <v>403547082.68999964</v>
      </c>
      <c r="M232" s="277">
        <f t="shared" si="30"/>
        <v>10778555.189999999</v>
      </c>
      <c r="N232" s="277">
        <f t="shared" si="34"/>
        <v>2193465814.23</v>
      </c>
    </row>
    <row r="233" spans="1:14" x14ac:dyDescent="0.2">
      <c r="A233" s="179"/>
      <c r="B233" s="165">
        <v>18</v>
      </c>
      <c r="C233" s="267">
        <f t="shared" si="31"/>
        <v>212</v>
      </c>
      <c r="D233" s="227" t="s">
        <v>250</v>
      </c>
      <c r="E233" s="277">
        <v>8637721.8599999994</v>
      </c>
      <c r="F233" s="277">
        <v>2140833.33</v>
      </c>
      <c r="G233" s="536">
        <f t="shared" si="28"/>
        <v>10778555.189999999</v>
      </c>
      <c r="H233" s="227"/>
      <c r="I233" s="560">
        <f t="shared" si="29"/>
        <v>8637721.8599999994</v>
      </c>
      <c r="J233" s="277">
        <f t="shared" si="32"/>
        <v>1798556453.4000003</v>
      </c>
      <c r="K233" s="277">
        <f t="shared" si="35"/>
        <v>2140833.33</v>
      </c>
      <c r="L233" s="277">
        <f t="shared" si="33"/>
        <v>405687916.01999962</v>
      </c>
      <c r="M233" s="277">
        <f t="shared" si="30"/>
        <v>10778555.189999999</v>
      </c>
      <c r="N233" s="277">
        <f t="shared" si="34"/>
        <v>2204244369.4200001</v>
      </c>
    </row>
    <row r="234" spans="1:14" x14ac:dyDescent="0.2">
      <c r="A234" s="179"/>
      <c r="B234" s="165">
        <v>18</v>
      </c>
      <c r="C234" s="267">
        <f t="shared" si="31"/>
        <v>213</v>
      </c>
      <c r="D234" s="227" t="s">
        <v>250</v>
      </c>
      <c r="E234" s="277">
        <v>8637721.8599999994</v>
      </c>
      <c r="F234" s="277">
        <v>2140833.33</v>
      </c>
      <c r="G234" s="536">
        <f t="shared" si="28"/>
        <v>10778555.189999999</v>
      </c>
      <c r="H234" s="227"/>
      <c r="I234" s="560">
        <f t="shared" si="29"/>
        <v>8637721.8599999994</v>
      </c>
      <c r="J234" s="277">
        <f t="shared" si="32"/>
        <v>1807194175.2600002</v>
      </c>
      <c r="K234" s="277">
        <f t="shared" si="35"/>
        <v>2140833.33</v>
      </c>
      <c r="L234" s="277">
        <f t="shared" si="33"/>
        <v>407828749.34999961</v>
      </c>
      <c r="M234" s="277">
        <f t="shared" si="30"/>
        <v>10778555.189999999</v>
      </c>
      <c r="N234" s="277">
        <f t="shared" si="34"/>
        <v>2215022924.6100001</v>
      </c>
    </row>
    <row r="235" spans="1:14" x14ac:dyDescent="0.2">
      <c r="A235" s="179"/>
      <c r="B235" s="165">
        <v>18</v>
      </c>
      <c r="C235" s="267">
        <f t="shared" si="31"/>
        <v>214</v>
      </c>
      <c r="D235" s="227" t="s">
        <v>250</v>
      </c>
      <c r="E235" s="277">
        <v>8512832.4600000009</v>
      </c>
      <c r="F235" s="277">
        <v>2140833.33</v>
      </c>
      <c r="G235" s="536">
        <f t="shared" si="28"/>
        <v>10653665.790000001</v>
      </c>
      <c r="H235" s="227"/>
      <c r="I235" s="560">
        <f t="shared" si="29"/>
        <v>8512832.4600000009</v>
      </c>
      <c r="J235" s="277">
        <f t="shared" si="32"/>
        <v>1815707007.7200003</v>
      </c>
      <c r="K235" s="277">
        <f t="shared" si="35"/>
        <v>2140833.33</v>
      </c>
      <c r="L235" s="277">
        <f t="shared" si="33"/>
        <v>409969582.67999959</v>
      </c>
      <c r="M235" s="277">
        <f t="shared" si="30"/>
        <v>10653665.790000001</v>
      </c>
      <c r="N235" s="277">
        <f t="shared" si="34"/>
        <v>2225676590.4000001</v>
      </c>
    </row>
    <row r="236" spans="1:14" x14ac:dyDescent="0.2">
      <c r="A236" s="179"/>
      <c r="B236" s="165">
        <v>18</v>
      </c>
      <c r="C236" s="267">
        <f t="shared" si="31"/>
        <v>215</v>
      </c>
      <c r="D236" s="227" t="s">
        <v>250</v>
      </c>
      <c r="E236" s="277">
        <v>8512832.4600000009</v>
      </c>
      <c r="F236" s="277">
        <v>2140833.33</v>
      </c>
      <c r="G236" s="536">
        <f t="shared" si="28"/>
        <v>10653665.790000001</v>
      </c>
      <c r="H236" s="227"/>
      <c r="I236" s="560">
        <f t="shared" si="29"/>
        <v>8512832.4600000009</v>
      </c>
      <c r="J236" s="277">
        <f t="shared" si="32"/>
        <v>1824219840.1800003</v>
      </c>
      <c r="K236" s="277">
        <f t="shared" si="35"/>
        <v>2140833.33</v>
      </c>
      <c r="L236" s="277">
        <f t="shared" si="33"/>
        <v>412110416.00999957</v>
      </c>
      <c r="M236" s="277">
        <f t="shared" si="30"/>
        <v>10653665.790000001</v>
      </c>
      <c r="N236" s="277">
        <f t="shared" si="34"/>
        <v>2236330256.1900001</v>
      </c>
    </row>
    <row r="237" spans="1:14" x14ac:dyDescent="0.2">
      <c r="A237" s="179"/>
      <c r="B237" s="165">
        <v>18</v>
      </c>
      <c r="C237" s="267">
        <f t="shared" si="31"/>
        <v>216</v>
      </c>
      <c r="D237" s="197" t="s">
        <v>250</v>
      </c>
      <c r="E237" s="519">
        <v>8512832.4600000009</v>
      </c>
      <c r="F237" s="519">
        <v>2140833.33</v>
      </c>
      <c r="G237" s="537">
        <f t="shared" si="28"/>
        <v>10653665.790000001</v>
      </c>
      <c r="H237" s="227"/>
      <c r="I237" s="561">
        <f t="shared" si="29"/>
        <v>8512832.4600000009</v>
      </c>
      <c r="J237" s="519">
        <f t="shared" si="32"/>
        <v>1832732672.6400003</v>
      </c>
      <c r="K237" s="519">
        <f t="shared" si="35"/>
        <v>2140833.33</v>
      </c>
      <c r="L237" s="519">
        <f t="shared" si="33"/>
        <v>414251249.33999956</v>
      </c>
      <c r="M237" s="519">
        <f t="shared" si="30"/>
        <v>10653665.790000001</v>
      </c>
      <c r="N237" s="519">
        <f t="shared" si="34"/>
        <v>2246983921.98</v>
      </c>
    </row>
    <row r="238" spans="1:14" x14ac:dyDescent="0.2">
      <c r="A238" s="179"/>
      <c r="B238" s="535">
        <v>19</v>
      </c>
      <c r="C238" s="264">
        <f t="shared" si="31"/>
        <v>217</v>
      </c>
      <c r="D238" s="227" t="s">
        <v>250</v>
      </c>
      <c r="E238" s="277">
        <v>8512832.4600000009</v>
      </c>
      <c r="F238" s="277">
        <v>2140833.33</v>
      </c>
      <c r="G238" s="536">
        <f t="shared" si="28"/>
        <v>10653665.790000001</v>
      </c>
      <c r="H238" s="227"/>
      <c r="I238" s="560">
        <f t="shared" si="29"/>
        <v>8512832.4600000009</v>
      </c>
      <c r="J238" s="277">
        <f t="shared" si="32"/>
        <v>1841245505.1000004</v>
      </c>
      <c r="K238" s="277">
        <f t="shared" si="35"/>
        <v>2140833.33</v>
      </c>
      <c r="L238" s="277">
        <f t="shared" si="33"/>
        <v>416392082.66999954</v>
      </c>
      <c r="M238" s="277">
        <f t="shared" si="30"/>
        <v>10653665.790000001</v>
      </c>
      <c r="N238" s="277">
        <f t="shared" si="34"/>
        <v>2257637587.77</v>
      </c>
    </row>
    <row r="239" spans="1:14" x14ac:dyDescent="0.2">
      <c r="A239" s="179"/>
      <c r="B239" s="165">
        <v>19</v>
      </c>
      <c r="C239" s="267">
        <f t="shared" si="31"/>
        <v>218</v>
      </c>
      <c r="D239" s="227" t="s">
        <v>250</v>
      </c>
      <c r="E239" s="277">
        <v>8512832.4600000009</v>
      </c>
      <c r="F239" s="277">
        <v>2140833.33</v>
      </c>
      <c r="G239" s="536">
        <f t="shared" si="28"/>
        <v>10653665.790000001</v>
      </c>
      <c r="H239" s="227"/>
      <c r="I239" s="560">
        <f t="shared" si="29"/>
        <v>8512832.4600000009</v>
      </c>
      <c r="J239" s="277">
        <f t="shared" si="32"/>
        <v>1849758337.5600004</v>
      </c>
      <c r="K239" s="277">
        <f t="shared" si="35"/>
        <v>2140833.33</v>
      </c>
      <c r="L239" s="277">
        <f t="shared" si="33"/>
        <v>418532915.99999952</v>
      </c>
      <c r="M239" s="277">
        <f t="shared" si="30"/>
        <v>10653665.790000001</v>
      </c>
      <c r="N239" s="277">
        <f t="shared" si="34"/>
        <v>2268291253.5599999</v>
      </c>
    </row>
    <row r="240" spans="1:14" x14ac:dyDescent="0.2">
      <c r="B240" s="165">
        <v>19</v>
      </c>
      <c r="C240" s="267">
        <f t="shared" si="31"/>
        <v>219</v>
      </c>
      <c r="D240" s="227" t="s">
        <v>250</v>
      </c>
      <c r="E240" s="277">
        <v>8512832.4600000009</v>
      </c>
      <c r="F240" s="277">
        <v>2140833.33</v>
      </c>
      <c r="G240" s="536">
        <f t="shared" si="28"/>
        <v>10653665.790000001</v>
      </c>
      <c r="H240" s="227"/>
      <c r="I240" s="560">
        <f t="shared" si="29"/>
        <v>8512832.4600000009</v>
      </c>
      <c r="J240" s="277">
        <f t="shared" si="32"/>
        <v>1858271170.0200005</v>
      </c>
      <c r="K240" s="277">
        <f t="shared" si="35"/>
        <v>2140833.33</v>
      </c>
      <c r="L240" s="277">
        <f t="shared" si="33"/>
        <v>420673749.32999951</v>
      </c>
      <c r="M240" s="277">
        <f t="shared" si="30"/>
        <v>10653665.790000001</v>
      </c>
      <c r="N240" s="277">
        <f t="shared" si="34"/>
        <v>2278944919.3499999</v>
      </c>
    </row>
    <row r="241" spans="2:14" x14ac:dyDescent="0.2">
      <c r="B241" s="165">
        <v>19</v>
      </c>
      <c r="C241" s="267">
        <f t="shared" si="31"/>
        <v>220</v>
      </c>
      <c r="D241" s="227" t="s">
        <v>250</v>
      </c>
      <c r="E241" s="277">
        <v>0</v>
      </c>
      <c r="F241" s="277">
        <v>2140833.33</v>
      </c>
      <c r="G241" s="536">
        <f t="shared" si="28"/>
        <v>2140833.33</v>
      </c>
      <c r="H241" s="227"/>
      <c r="I241" s="560">
        <f t="shared" si="29"/>
        <v>0</v>
      </c>
      <c r="J241" s="277">
        <f t="shared" si="32"/>
        <v>1858271170.0200005</v>
      </c>
      <c r="K241" s="277">
        <f t="shared" si="35"/>
        <v>2140833.33</v>
      </c>
      <c r="L241" s="277">
        <f t="shared" si="33"/>
        <v>422814582.65999949</v>
      </c>
      <c r="M241" s="277">
        <f t="shared" si="30"/>
        <v>2140833.33</v>
      </c>
      <c r="N241" s="277">
        <f t="shared" si="34"/>
        <v>2281085752.6799998</v>
      </c>
    </row>
    <row r="242" spans="2:14" x14ac:dyDescent="0.2">
      <c r="B242" s="165">
        <v>19</v>
      </c>
      <c r="C242" s="267">
        <f t="shared" si="31"/>
        <v>221</v>
      </c>
      <c r="D242" s="227" t="s">
        <v>250</v>
      </c>
      <c r="E242" s="277">
        <v>0</v>
      </c>
      <c r="F242" s="277">
        <v>2140833.33</v>
      </c>
      <c r="G242" s="536">
        <f t="shared" si="28"/>
        <v>2140833.33</v>
      </c>
      <c r="H242" s="227"/>
      <c r="I242" s="560">
        <f t="shared" si="29"/>
        <v>0</v>
      </c>
      <c r="J242" s="277">
        <f t="shared" si="32"/>
        <v>1858271170.0200005</v>
      </c>
      <c r="K242" s="277">
        <f t="shared" si="35"/>
        <v>2140833.33</v>
      </c>
      <c r="L242" s="277">
        <f t="shared" si="33"/>
        <v>424955415.98999947</v>
      </c>
      <c r="M242" s="277">
        <f t="shared" si="30"/>
        <v>2140833.33</v>
      </c>
      <c r="N242" s="277">
        <f t="shared" si="34"/>
        <v>2283226586.0099998</v>
      </c>
    </row>
    <row r="243" spans="2:14" x14ac:dyDescent="0.2">
      <c r="B243" s="165">
        <v>19</v>
      </c>
      <c r="C243" s="267">
        <f t="shared" si="31"/>
        <v>222</v>
      </c>
      <c r="D243" s="227" t="s">
        <v>250</v>
      </c>
      <c r="E243" s="277">
        <v>0</v>
      </c>
      <c r="F243" s="277">
        <v>2140833.33</v>
      </c>
      <c r="G243" s="536">
        <f t="shared" si="28"/>
        <v>2140833.33</v>
      </c>
      <c r="H243" s="227"/>
      <c r="I243" s="560">
        <f t="shared" si="29"/>
        <v>0</v>
      </c>
      <c r="J243" s="277">
        <f t="shared" si="32"/>
        <v>1858271170.0200005</v>
      </c>
      <c r="K243" s="277">
        <f t="shared" si="35"/>
        <v>2140833.33</v>
      </c>
      <c r="L243" s="277">
        <f t="shared" si="33"/>
        <v>427096249.31999946</v>
      </c>
      <c r="M243" s="277">
        <f t="shared" si="30"/>
        <v>2140833.33</v>
      </c>
      <c r="N243" s="277">
        <f t="shared" si="34"/>
        <v>2285367419.3399997</v>
      </c>
    </row>
    <row r="244" spans="2:14" x14ac:dyDescent="0.2">
      <c r="B244" s="165">
        <v>19</v>
      </c>
      <c r="C244" s="267">
        <f t="shared" si="31"/>
        <v>223</v>
      </c>
      <c r="D244" s="227" t="s">
        <v>250</v>
      </c>
      <c r="E244" s="277">
        <v>0</v>
      </c>
      <c r="F244" s="277">
        <v>2140833.33</v>
      </c>
      <c r="G244" s="536">
        <f t="shared" si="28"/>
        <v>2140833.33</v>
      </c>
      <c r="H244" s="227"/>
      <c r="I244" s="560">
        <f t="shared" si="29"/>
        <v>0</v>
      </c>
      <c r="J244" s="277">
        <f t="shared" si="32"/>
        <v>1858271170.0200005</v>
      </c>
      <c r="K244" s="277">
        <f t="shared" si="35"/>
        <v>2140833.33</v>
      </c>
      <c r="L244" s="277">
        <f t="shared" si="33"/>
        <v>429237082.64999944</v>
      </c>
      <c r="M244" s="277">
        <f t="shared" si="30"/>
        <v>2140833.33</v>
      </c>
      <c r="N244" s="277">
        <f t="shared" si="34"/>
        <v>2287508252.6699996</v>
      </c>
    </row>
    <row r="245" spans="2:14" x14ac:dyDescent="0.2">
      <c r="B245" s="165">
        <v>19</v>
      </c>
      <c r="C245" s="267">
        <f t="shared" si="31"/>
        <v>224</v>
      </c>
      <c r="D245" s="227" t="s">
        <v>250</v>
      </c>
      <c r="E245" s="277">
        <v>0</v>
      </c>
      <c r="F245" s="277">
        <v>2140833.33</v>
      </c>
      <c r="G245" s="536">
        <f t="shared" si="28"/>
        <v>2140833.33</v>
      </c>
      <c r="H245" s="227"/>
      <c r="I245" s="560">
        <f t="shared" si="29"/>
        <v>0</v>
      </c>
      <c r="J245" s="277">
        <f t="shared" si="32"/>
        <v>1858271170.0200005</v>
      </c>
      <c r="K245" s="277">
        <f t="shared" si="35"/>
        <v>2140833.33</v>
      </c>
      <c r="L245" s="277">
        <f t="shared" si="33"/>
        <v>431377915.97999942</v>
      </c>
      <c r="M245" s="277">
        <f t="shared" si="30"/>
        <v>2140833.33</v>
      </c>
      <c r="N245" s="277">
        <f t="shared" si="34"/>
        <v>2289649085.9999995</v>
      </c>
    </row>
    <row r="246" spans="2:14" x14ac:dyDescent="0.2">
      <c r="B246" s="165">
        <v>19</v>
      </c>
      <c r="C246" s="267">
        <f t="shared" si="31"/>
        <v>225</v>
      </c>
      <c r="D246" s="227" t="s">
        <v>250</v>
      </c>
      <c r="E246" s="277">
        <v>0</v>
      </c>
      <c r="F246" s="277">
        <v>2140833.33</v>
      </c>
      <c r="G246" s="536">
        <f t="shared" si="28"/>
        <v>2140833.33</v>
      </c>
      <c r="H246" s="227"/>
      <c r="I246" s="560">
        <f t="shared" si="29"/>
        <v>0</v>
      </c>
      <c r="J246" s="277">
        <f t="shared" si="32"/>
        <v>1858271170.0200005</v>
      </c>
      <c r="K246" s="277">
        <f t="shared" si="35"/>
        <v>2140833.33</v>
      </c>
      <c r="L246" s="277">
        <f t="shared" si="33"/>
        <v>433518749.30999941</v>
      </c>
      <c r="M246" s="277">
        <f t="shared" si="30"/>
        <v>2140833.33</v>
      </c>
      <c r="N246" s="277">
        <f t="shared" si="34"/>
        <v>2291789919.3299994</v>
      </c>
    </row>
    <row r="247" spans="2:14" x14ac:dyDescent="0.2">
      <c r="B247" s="165">
        <v>19</v>
      </c>
      <c r="C247" s="267">
        <f t="shared" si="31"/>
        <v>226</v>
      </c>
      <c r="D247" s="227" t="s">
        <v>250</v>
      </c>
      <c r="E247" s="277">
        <v>0</v>
      </c>
      <c r="F247" s="277">
        <v>2140833.33</v>
      </c>
      <c r="G247" s="536">
        <f t="shared" si="28"/>
        <v>2140833.33</v>
      </c>
      <c r="H247" s="227"/>
      <c r="I247" s="560">
        <f t="shared" si="29"/>
        <v>0</v>
      </c>
      <c r="J247" s="277">
        <f t="shared" si="32"/>
        <v>1858271170.0200005</v>
      </c>
      <c r="K247" s="277">
        <f t="shared" si="35"/>
        <v>2140833.33</v>
      </c>
      <c r="L247" s="277">
        <f t="shared" si="33"/>
        <v>435659582.63999939</v>
      </c>
      <c r="M247" s="277">
        <f t="shared" si="30"/>
        <v>2140833.33</v>
      </c>
      <c r="N247" s="277">
        <f t="shared" si="34"/>
        <v>2293930752.6599994</v>
      </c>
    </row>
    <row r="248" spans="2:14" x14ac:dyDescent="0.2">
      <c r="B248" s="165">
        <v>19</v>
      </c>
      <c r="C248" s="267">
        <f t="shared" si="31"/>
        <v>227</v>
      </c>
      <c r="D248" s="227" t="s">
        <v>250</v>
      </c>
      <c r="E248" s="277">
        <v>0</v>
      </c>
      <c r="F248" s="277">
        <v>2140833.33</v>
      </c>
      <c r="G248" s="536">
        <f t="shared" si="28"/>
        <v>2140833.33</v>
      </c>
      <c r="H248" s="227"/>
      <c r="I248" s="560">
        <f t="shared" si="29"/>
        <v>0</v>
      </c>
      <c r="J248" s="277">
        <f t="shared" si="32"/>
        <v>1858271170.0200005</v>
      </c>
      <c r="K248" s="277">
        <f t="shared" si="35"/>
        <v>2140833.33</v>
      </c>
      <c r="L248" s="277">
        <f t="shared" si="33"/>
        <v>437800415.96999937</v>
      </c>
      <c r="M248" s="277">
        <f t="shared" si="30"/>
        <v>2140833.33</v>
      </c>
      <c r="N248" s="277">
        <f t="shared" si="34"/>
        <v>2296071585.9899993</v>
      </c>
    </row>
    <row r="249" spans="2:14" x14ac:dyDescent="0.2">
      <c r="B249" s="165">
        <v>19</v>
      </c>
      <c r="C249" s="267">
        <f t="shared" si="31"/>
        <v>228</v>
      </c>
      <c r="D249" s="227" t="s">
        <v>250</v>
      </c>
      <c r="E249" s="277">
        <v>0</v>
      </c>
      <c r="F249" s="277">
        <v>2140833.33</v>
      </c>
      <c r="G249" s="536">
        <f t="shared" si="28"/>
        <v>2140833.33</v>
      </c>
      <c r="H249" s="227"/>
      <c r="I249" s="560">
        <f t="shared" si="29"/>
        <v>0</v>
      </c>
      <c r="J249" s="277">
        <f t="shared" si="32"/>
        <v>1858271170.0200005</v>
      </c>
      <c r="K249" s="277">
        <f t="shared" si="35"/>
        <v>2140833.33</v>
      </c>
      <c r="L249" s="277">
        <f t="shared" si="33"/>
        <v>439941249.29999936</v>
      </c>
      <c r="M249" s="277">
        <f t="shared" si="30"/>
        <v>2140833.33</v>
      </c>
      <c r="N249" s="277">
        <f t="shared" si="34"/>
        <v>2298212419.3199992</v>
      </c>
    </row>
    <row r="250" spans="2:14" x14ac:dyDescent="0.2">
      <c r="B250" s="165">
        <v>20</v>
      </c>
      <c r="C250" s="267">
        <f t="shared" si="31"/>
        <v>229</v>
      </c>
      <c r="D250" s="227" t="s">
        <v>250</v>
      </c>
      <c r="E250" s="277">
        <v>0</v>
      </c>
      <c r="F250" s="277">
        <v>2140833.33</v>
      </c>
      <c r="G250" s="536">
        <f t="shared" si="28"/>
        <v>2140833.33</v>
      </c>
      <c r="H250" s="227"/>
      <c r="I250" s="560">
        <f t="shared" si="29"/>
        <v>0</v>
      </c>
      <c r="J250" s="277">
        <f t="shared" si="32"/>
        <v>1858271170.0200005</v>
      </c>
      <c r="K250" s="277">
        <f t="shared" si="35"/>
        <v>2140833.33</v>
      </c>
      <c r="L250" s="277">
        <f t="shared" si="33"/>
        <v>442082082.62999934</v>
      </c>
      <c r="M250" s="277">
        <f t="shared" si="30"/>
        <v>2140833.33</v>
      </c>
      <c r="N250" s="277">
        <f t="shared" si="34"/>
        <v>2300353252.6499991</v>
      </c>
    </row>
    <row r="251" spans="2:14" x14ac:dyDescent="0.2">
      <c r="B251" s="165">
        <v>20</v>
      </c>
      <c r="C251" s="267">
        <f t="shared" si="31"/>
        <v>230</v>
      </c>
      <c r="D251" s="227" t="s">
        <v>250</v>
      </c>
      <c r="E251" s="277">
        <v>0</v>
      </c>
      <c r="F251" s="277">
        <v>2140833.33</v>
      </c>
      <c r="G251" s="536">
        <f t="shared" si="28"/>
        <v>2140833.33</v>
      </c>
      <c r="H251" s="227"/>
      <c r="I251" s="560">
        <f t="shared" si="29"/>
        <v>0</v>
      </c>
      <c r="J251" s="277">
        <f t="shared" si="32"/>
        <v>1858271170.0200005</v>
      </c>
      <c r="K251" s="277">
        <f t="shared" si="35"/>
        <v>2140833.33</v>
      </c>
      <c r="L251" s="277">
        <f t="shared" si="33"/>
        <v>444222915.95999932</v>
      </c>
      <c r="M251" s="277">
        <f t="shared" si="30"/>
        <v>2140833.33</v>
      </c>
      <c r="N251" s="277">
        <f t="shared" si="34"/>
        <v>2302494085.9799991</v>
      </c>
    </row>
    <row r="252" spans="2:14" x14ac:dyDescent="0.2">
      <c r="B252" s="165">
        <v>20</v>
      </c>
      <c r="C252" s="267">
        <f t="shared" si="31"/>
        <v>231</v>
      </c>
      <c r="D252" s="227" t="s">
        <v>250</v>
      </c>
      <c r="E252" s="277">
        <v>0</v>
      </c>
      <c r="F252" s="277">
        <v>2140833.33</v>
      </c>
      <c r="G252" s="536">
        <f t="shared" si="28"/>
        <v>2140833.33</v>
      </c>
      <c r="H252" s="227"/>
      <c r="I252" s="560">
        <f t="shared" si="29"/>
        <v>0</v>
      </c>
      <c r="J252" s="277">
        <f t="shared" si="32"/>
        <v>1858271170.0200005</v>
      </c>
      <c r="K252" s="277">
        <f t="shared" si="35"/>
        <v>2140833.33</v>
      </c>
      <c r="L252" s="277">
        <f t="shared" si="33"/>
        <v>446363749.28999931</v>
      </c>
      <c r="M252" s="277">
        <f t="shared" si="30"/>
        <v>2140833.33</v>
      </c>
      <c r="N252" s="277">
        <f t="shared" si="34"/>
        <v>2304634919.309999</v>
      </c>
    </row>
    <row r="253" spans="2:14" x14ac:dyDescent="0.2">
      <c r="B253" s="165">
        <v>20</v>
      </c>
      <c r="C253" s="267">
        <f t="shared" si="31"/>
        <v>232</v>
      </c>
      <c r="D253" s="227" t="s">
        <v>250</v>
      </c>
      <c r="E253" s="277">
        <v>0</v>
      </c>
      <c r="F253" s="277">
        <v>2140833.33</v>
      </c>
      <c r="G253" s="536">
        <f t="shared" si="28"/>
        <v>2140833.33</v>
      </c>
      <c r="H253" s="227"/>
      <c r="I253" s="560">
        <f t="shared" si="29"/>
        <v>0</v>
      </c>
      <c r="J253" s="277">
        <f t="shared" si="32"/>
        <v>1858271170.0200005</v>
      </c>
      <c r="K253" s="277">
        <f t="shared" si="35"/>
        <v>2140833.33</v>
      </c>
      <c r="L253" s="277">
        <f t="shared" si="33"/>
        <v>448504582.61999929</v>
      </c>
      <c r="M253" s="277">
        <f t="shared" si="30"/>
        <v>2140833.33</v>
      </c>
      <c r="N253" s="277">
        <f t="shared" si="34"/>
        <v>2306775752.6399989</v>
      </c>
    </row>
    <row r="254" spans="2:14" x14ac:dyDescent="0.2">
      <c r="B254" s="165">
        <v>20</v>
      </c>
      <c r="C254" s="267">
        <f t="shared" si="31"/>
        <v>233</v>
      </c>
      <c r="D254" s="227" t="s">
        <v>250</v>
      </c>
      <c r="E254" s="277">
        <v>0</v>
      </c>
      <c r="F254" s="277">
        <v>2140833.33</v>
      </c>
      <c r="G254" s="536">
        <f t="shared" si="28"/>
        <v>2140833.33</v>
      </c>
      <c r="H254" s="227"/>
      <c r="I254" s="560">
        <f t="shared" si="29"/>
        <v>0</v>
      </c>
      <c r="J254" s="277">
        <f t="shared" si="32"/>
        <v>1858271170.0200005</v>
      </c>
      <c r="K254" s="277">
        <f t="shared" si="35"/>
        <v>2140833.33</v>
      </c>
      <c r="L254" s="277">
        <f t="shared" si="33"/>
        <v>450645415.94999927</v>
      </c>
      <c r="M254" s="277">
        <f t="shared" si="30"/>
        <v>2140833.33</v>
      </c>
      <c r="N254" s="277">
        <f t="shared" si="34"/>
        <v>2308916585.9699988</v>
      </c>
    </row>
    <row r="255" spans="2:14" x14ac:dyDescent="0.2">
      <c r="B255" s="165">
        <v>20</v>
      </c>
      <c r="C255" s="267">
        <f t="shared" si="31"/>
        <v>234</v>
      </c>
      <c r="D255" s="227" t="s">
        <v>250</v>
      </c>
      <c r="E255" s="277">
        <v>0</v>
      </c>
      <c r="F255" s="277">
        <v>2140833.33</v>
      </c>
      <c r="G255" s="536">
        <f t="shared" si="28"/>
        <v>2140833.33</v>
      </c>
      <c r="H255" s="227"/>
      <c r="I255" s="560">
        <f t="shared" si="29"/>
        <v>0</v>
      </c>
      <c r="J255" s="277">
        <f t="shared" si="32"/>
        <v>1858271170.0200005</v>
      </c>
      <c r="K255" s="277">
        <f t="shared" si="35"/>
        <v>2140833.33</v>
      </c>
      <c r="L255" s="277">
        <f t="shared" si="33"/>
        <v>452786249.27999926</v>
      </c>
      <c r="M255" s="277">
        <f t="shared" si="30"/>
        <v>2140833.33</v>
      </c>
      <c r="N255" s="277">
        <f t="shared" si="34"/>
        <v>2311057419.2999988</v>
      </c>
    </row>
    <row r="256" spans="2:14" x14ac:dyDescent="0.2">
      <c r="B256" s="165">
        <v>20</v>
      </c>
      <c r="C256" s="267">
        <f t="shared" si="31"/>
        <v>235</v>
      </c>
      <c r="D256" s="227" t="s">
        <v>250</v>
      </c>
      <c r="E256" s="277">
        <v>0</v>
      </c>
      <c r="F256" s="277">
        <v>2140833.33</v>
      </c>
      <c r="G256" s="536">
        <f t="shared" si="28"/>
        <v>2140833.33</v>
      </c>
      <c r="H256" s="227"/>
      <c r="I256" s="560">
        <f t="shared" si="29"/>
        <v>0</v>
      </c>
      <c r="J256" s="277">
        <f t="shared" si="32"/>
        <v>1858271170.0200005</v>
      </c>
      <c r="K256" s="277">
        <f t="shared" si="35"/>
        <v>2140833.33</v>
      </c>
      <c r="L256" s="277">
        <f t="shared" si="33"/>
        <v>454927082.60999924</v>
      </c>
      <c r="M256" s="277">
        <f t="shared" si="30"/>
        <v>2140833.33</v>
      </c>
      <c r="N256" s="277">
        <f t="shared" si="34"/>
        <v>2313198252.6299987</v>
      </c>
    </row>
    <row r="257" spans="2:14" x14ac:dyDescent="0.2">
      <c r="B257" s="165">
        <v>20</v>
      </c>
      <c r="C257" s="267">
        <f t="shared" si="31"/>
        <v>236</v>
      </c>
      <c r="D257" s="227" t="s">
        <v>250</v>
      </c>
      <c r="E257" s="277">
        <v>0</v>
      </c>
      <c r="F257" s="277">
        <v>2140833.33</v>
      </c>
      <c r="G257" s="536">
        <f t="shared" si="28"/>
        <v>2140833.33</v>
      </c>
      <c r="H257" s="227"/>
      <c r="I257" s="560">
        <f t="shared" si="29"/>
        <v>0</v>
      </c>
      <c r="J257" s="277">
        <f t="shared" si="32"/>
        <v>1858271170.0200005</v>
      </c>
      <c r="K257" s="277">
        <f t="shared" si="35"/>
        <v>2140833.33</v>
      </c>
      <c r="L257" s="277">
        <f t="shared" si="33"/>
        <v>457067915.93999922</v>
      </c>
      <c r="M257" s="277">
        <f t="shared" si="30"/>
        <v>2140833.33</v>
      </c>
      <c r="N257" s="277">
        <f t="shared" si="34"/>
        <v>2315339085.9599986</v>
      </c>
    </row>
    <row r="258" spans="2:14" x14ac:dyDescent="0.2">
      <c r="B258" s="165">
        <v>20</v>
      </c>
      <c r="C258" s="267">
        <f t="shared" si="31"/>
        <v>237</v>
      </c>
      <c r="D258" s="227" t="s">
        <v>250</v>
      </c>
      <c r="E258" s="277">
        <v>0</v>
      </c>
      <c r="F258" s="277">
        <v>2140833.33</v>
      </c>
      <c r="G258" s="536">
        <f t="shared" si="28"/>
        <v>2140833.33</v>
      </c>
      <c r="H258" s="227"/>
      <c r="I258" s="560">
        <f t="shared" si="29"/>
        <v>0</v>
      </c>
      <c r="J258" s="277">
        <f t="shared" si="32"/>
        <v>1858271170.0200005</v>
      </c>
      <c r="K258" s="277">
        <f t="shared" si="35"/>
        <v>2140833.33</v>
      </c>
      <c r="L258" s="277">
        <f t="shared" si="33"/>
        <v>459208749.26999921</v>
      </c>
      <c r="M258" s="277">
        <f t="shared" si="30"/>
        <v>2140833.33</v>
      </c>
      <c r="N258" s="277">
        <f t="shared" si="34"/>
        <v>2317479919.2899985</v>
      </c>
    </row>
    <row r="259" spans="2:14" x14ac:dyDescent="0.2">
      <c r="B259" s="165">
        <v>20</v>
      </c>
      <c r="C259" s="267">
        <f t="shared" si="31"/>
        <v>238</v>
      </c>
      <c r="D259" s="227" t="s">
        <v>250</v>
      </c>
      <c r="E259" s="277">
        <v>0</v>
      </c>
      <c r="F259" s="277">
        <v>2140833.33</v>
      </c>
      <c r="G259" s="536">
        <f t="shared" si="28"/>
        <v>2140833.33</v>
      </c>
      <c r="H259" s="227"/>
      <c r="I259" s="560">
        <f t="shared" si="29"/>
        <v>0</v>
      </c>
      <c r="J259" s="277">
        <f t="shared" si="32"/>
        <v>1858271170.0200005</v>
      </c>
      <c r="K259" s="277">
        <f t="shared" si="35"/>
        <v>2140833.33</v>
      </c>
      <c r="L259" s="277">
        <f t="shared" si="33"/>
        <v>461349582.59999919</v>
      </c>
      <c r="M259" s="277">
        <f t="shared" si="30"/>
        <v>2140833.33</v>
      </c>
      <c r="N259" s="277">
        <f t="shared" si="34"/>
        <v>2319620752.6199985</v>
      </c>
    </row>
    <row r="260" spans="2:14" x14ac:dyDescent="0.2">
      <c r="B260" s="165">
        <v>20</v>
      </c>
      <c r="C260" s="267">
        <f t="shared" si="31"/>
        <v>239</v>
      </c>
      <c r="D260" s="227" t="s">
        <v>250</v>
      </c>
      <c r="E260" s="277">
        <v>0</v>
      </c>
      <c r="F260" s="277">
        <v>2140833.33</v>
      </c>
      <c r="G260" s="536">
        <f t="shared" si="28"/>
        <v>2140833.33</v>
      </c>
      <c r="H260" s="227"/>
      <c r="I260" s="560">
        <f t="shared" si="29"/>
        <v>0</v>
      </c>
      <c r="J260" s="277">
        <f t="shared" si="32"/>
        <v>1858271170.0200005</v>
      </c>
      <c r="K260" s="277">
        <f t="shared" si="35"/>
        <v>2140833.33</v>
      </c>
      <c r="L260" s="277">
        <f t="shared" si="33"/>
        <v>463490415.92999917</v>
      </c>
      <c r="M260" s="277">
        <f t="shared" si="30"/>
        <v>2140833.33</v>
      </c>
      <c r="N260" s="277">
        <f t="shared" si="34"/>
        <v>2321761585.9499984</v>
      </c>
    </row>
    <row r="261" spans="2:14" x14ac:dyDescent="0.2">
      <c r="B261" s="165">
        <v>20</v>
      </c>
      <c r="C261" s="267">
        <f t="shared" si="31"/>
        <v>240</v>
      </c>
      <c r="D261" s="274" t="s">
        <v>250</v>
      </c>
      <c r="E261" s="519">
        <v>0</v>
      </c>
      <c r="F261" s="519">
        <v>2140833.33</v>
      </c>
      <c r="G261" s="537">
        <f t="shared" si="28"/>
        <v>2140833.33</v>
      </c>
      <c r="H261" s="227"/>
      <c r="I261" s="561">
        <f t="shared" si="29"/>
        <v>0</v>
      </c>
      <c r="J261" s="519">
        <f t="shared" si="32"/>
        <v>1858271170.0200005</v>
      </c>
      <c r="K261" s="519">
        <f t="shared" si="35"/>
        <v>2140833.33</v>
      </c>
      <c r="L261" s="519">
        <f t="shared" si="33"/>
        <v>465631249.25999916</v>
      </c>
      <c r="M261" s="519">
        <f t="shared" si="30"/>
        <v>2140833.33</v>
      </c>
      <c r="N261" s="519">
        <f t="shared" si="34"/>
        <v>2323902419.2799983</v>
      </c>
    </row>
  </sheetData>
  <sheetProtection algorithmName="SHA-512" hashValue="CjkLEiOc2eHCmoAPcI4ExwNfa18njBbmc4nfIUfwGzHM3y9/vIKKa8QUqWzQ9JV+vtOCnwOmmUFvwGtcL/5KtQ==" saltValue="dF4ocGAbQXdkU/Kq7wrumw==" spinCount="100000" sheet="1" formatCells="0" formatColumns="0" formatRows="0"/>
  <dataValidations count="1">
    <dataValidation type="decimal" allowBlank="1" showInputMessage="1" showErrorMessage="1" errorTitle="Entrada de dados" error="Entrada de Dados números postivos. _x000a_Não superior a 100%" prompt="Entrada de Dados números postivos" sqref="F10">
      <formula1>0</formula1>
      <formula2>1</formula2>
    </dataValidation>
  </dataValidations>
  <pageMargins left="0.59055118110236227" right="0.39370078740157483" top="1.1811023622047245" bottom="0.39370078740157483" header="0.59055118110236227" footer="0.51181102362204722"/>
  <pageSetup paperSize="5048" scale="67" orientation="landscape" r:id="rId1"/>
  <headerFooter alignWithMargins="0">
    <oddHeader>&amp;L&amp;G</oddHeader>
  </headerFooter>
  <rowBreaks count="6" manualBreakCount="6">
    <brk id="57" max="14" man="1"/>
    <brk id="93" max="14" man="1"/>
    <brk id="129" max="14" man="1"/>
    <brk id="165" max="14" man="1"/>
    <brk id="201" max="14" man="1"/>
    <brk id="237" max="14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2"/>
  <sheetViews>
    <sheetView showGridLines="0" workbookViewId="0"/>
  </sheetViews>
  <sheetFormatPr defaultColWidth="9.140625" defaultRowHeight="12.75" x14ac:dyDescent="0.2"/>
  <cols>
    <col min="1" max="2" width="4.140625" style="154" customWidth="1"/>
    <col min="3" max="3" width="44.85546875" style="154" customWidth="1"/>
    <col min="4" max="4" width="14.140625" style="154" customWidth="1"/>
    <col min="5" max="24" width="14.7109375" style="154" customWidth="1"/>
    <col min="25" max="16384" width="9.140625" style="154"/>
  </cols>
  <sheetData>
    <row r="1" spans="1:24" x14ac:dyDescent="0.2">
      <c r="E1" s="243"/>
    </row>
    <row r="2" spans="1:24" ht="7.5" customHeight="1" x14ac:dyDescent="0.2">
      <c r="E2" s="243"/>
    </row>
    <row r="3" spans="1:24" x14ac:dyDescent="0.2">
      <c r="A3" s="345" t="s">
        <v>67</v>
      </c>
      <c r="B3" s="345"/>
      <c r="F3" s="346"/>
    </row>
    <row r="4" spans="1:24" x14ac:dyDescent="0.2">
      <c r="A4" s="158"/>
      <c r="B4" s="158"/>
    </row>
    <row r="5" spans="1:24" x14ac:dyDescent="0.2">
      <c r="A5" s="347" t="s">
        <v>209</v>
      </c>
      <c r="B5" s="347"/>
      <c r="E5" s="243"/>
    </row>
    <row r="6" spans="1:24" ht="18" customHeight="1" x14ac:dyDescent="0.2">
      <c r="A6" s="348"/>
      <c r="B6" s="349"/>
      <c r="C6" s="349"/>
      <c r="D6" s="350"/>
      <c r="E6" s="361" t="s">
        <v>0</v>
      </c>
      <c r="F6" s="362" t="s">
        <v>1</v>
      </c>
      <c r="G6" s="363" t="s">
        <v>6</v>
      </c>
      <c r="H6" s="361" t="s">
        <v>7</v>
      </c>
      <c r="I6" s="363" t="s">
        <v>8</v>
      </c>
      <c r="J6" s="361" t="s">
        <v>12</v>
      </c>
      <c r="K6" s="363" t="s">
        <v>13</v>
      </c>
      <c r="L6" s="361" t="s">
        <v>14</v>
      </c>
      <c r="M6" s="363" t="s">
        <v>15</v>
      </c>
      <c r="N6" s="361" t="s">
        <v>16</v>
      </c>
      <c r="O6" s="363" t="s">
        <v>17</v>
      </c>
      <c r="P6" s="361" t="s">
        <v>18</v>
      </c>
      <c r="Q6" s="363" t="s">
        <v>19</v>
      </c>
      <c r="R6" s="361" t="s">
        <v>20</v>
      </c>
      <c r="S6" s="363" t="s">
        <v>21</v>
      </c>
      <c r="T6" s="361" t="s">
        <v>22</v>
      </c>
      <c r="U6" s="363" t="s">
        <v>23</v>
      </c>
      <c r="V6" s="361" t="s">
        <v>24</v>
      </c>
      <c r="W6" s="363" t="s">
        <v>25</v>
      </c>
      <c r="X6" s="361" t="s">
        <v>26</v>
      </c>
    </row>
    <row r="7" spans="1:24" ht="6" customHeight="1" x14ac:dyDescent="0.2">
      <c r="A7" s="167"/>
      <c r="B7" s="168"/>
      <c r="C7" s="168"/>
      <c r="D7" s="169"/>
      <c r="E7" s="351"/>
      <c r="F7" s="351"/>
      <c r="G7" s="351"/>
      <c r="H7" s="351"/>
      <c r="I7" s="351"/>
      <c r="J7" s="351"/>
      <c r="K7" s="351"/>
      <c r="L7" s="351"/>
      <c r="M7" s="351"/>
      <c r="N7" s="351"/>
      <c r="O7" s="351"/>
      <c r="P7" s="351"/>
      <c r="Q7" s="351"/>
      <c r="R7" s="351"/>
      <c r="S7" s="351"/>
      <c r="T7" s="351"/>
      <c r="U7" s="351"/>
      <c r="V7" s="351"/>
      <c r="W7" s="351"/>
      <c r="X7" s="351"/>
    </row>
    <row r="8" spans="1:24" x14ac:dyDescent="0.2">
      <c r="A8" s="178" t="s">
        <v>62</v>
      </c>
      <c r="B8" s="179"/>
      <c r="C8" s="179"/>
      <c r="D8" s="180"/>
      <c r="E8" s="352"/>
      <c r="F8" s="352"/>
      <c r="G8" s="352"/>
      <c r="H8" s="352"/>
      <c r="I8" s="352"/>
      <c r="J8" s="352"/>
      <c r="K8" s="352"/>
      <c r="L8" s="352"/>
      <c r="M8" s="352"/>
      <c r="N8" s="352"/>
      <c r="O8" s="352"/>
      <c r="P8" s="352"/>
      <c r="Q8" s="352"/>
      <c r="R8" s="352"/>
      <c r="S8" s="352"/>
      <c r="T8" s="352"/>
      <c r="U8" s="352"/>
      <c r="V8" s="352"/>
      <c r="W8" s="352"/>
      <c r="X8" s="352"/>
    </row>
    <row r="9" spans="1:24" ht="6" customHeight="1" x14ac:dyDescent="0.2">
      <c r="A9" s="178"/>
      <c r="B9" s="179"/>
      <c r="C9" s="179"/>
      <c r="D9" s="180"/>
      <c r="E9" s="352"/>
      <c r="F9" s="352"/>
      <c r="G9" s="352"/>
      <c r="H9" s="352"/>
      <c r="I9" s="352"/>
      <c r="J9" s="352"/>
      <c r="K9" s="352"/>
      <c r="L9" s="352"/>
      <c r="M9" s="352"/>
      <c r="N9" s="352"/>
      <c r="O9" s="352"/>
      <c r="P9" s="352"/>
      <c r="Q9" s="352"/>
      <c r="R9" s="352"/>
      <c r="S9" s="352"/>
      <c r="T9" s="352"/>
      <c r="U9" s="352"/>
      <c r="V9" s="352"/>
      <c r="W9" s="352"/>
      <c r="X9" s="352"/>
    </row>
    <row r="10" spans="1:24" x14ac:dyDescent="0.2">
      <c r="A10" s="178"/>
      <c r="B10" s="179"/>
      <c r="C10" s="185" t="s">
        <v>156</v>
      </c>
      <c r="D10" s="186"/>
      <c r="E10" s="457">
        <f>A.1.1.RECEITAS!E$8</f>
        <v>0</v>
      </c>
      <c r="F10" s="457">
        <f>A.1.1.RECEITAS!F$8</f>
        <v>0</v>
      </c>
      <c r="G10" s="457">
        <f>A.1.1.RECEITAS!G$8</f>
        <v>0</v>
      </c>
      <c r="H10" s="457">
        <f>A.1.1.RECEITAS!H$8</f>
        <v>0</v>
      </c>
      <c r="I10" s="457">
        <f>A.1.1.RECEITAS!I$8</f>
        <v>0</v>
      </c>
      <c r="J10" s="457">
        <f>A.1.1.RECEITAS!J$8</f>
        <v>0</v>
      </c>
      <c r="K10" s="457">
        <f>A.1.1.RECEITAS!K$8</f>
        <v>0</v>
      </c>
      <c r="L10" s="457">
        <f>A.1.1.RECEITAS!L$8</f>
        <v>0</v>
      </c>
      <c r="M10" s="457">
        <f>A.1.1.RECEITAS!M$8</f>
        <v>0</v>
      </c>
      <c r="N10" s="457">
        <f>A.1.1.RECEITAS!N$8</f>
        <v>0</v>
      </c>
      <c r="O10" s="457">
        <f>A.1.1.RECEITAS!O$8</f>
        <v>0</v>
      </c>
      <c r="P10" s="457">
        <f>A.1.1.RECEITAS!P$8</f>
        <v>0</v>
      </c>
      <c r="Q10" s="457">
        <f>A.1.1.RECEITAS!Q$8</f>
        <v>0</v>
      </c>
      <c r="R10" s="457">
        <f>A.1.1.RECEITAS!R$8</f>
        <v>0</v>
      </c>
      <c r="S10" s="457">
        <f>A.1.1.RECEITAS!S$8</f>
        <v>0</v>
      </c>
      <c r="T10" s="457">
        <f>A.1.1.RECEITAS!T$8</f>
        <v>0</v>
      </c>
      <c r="U10" s="457">
        <f>A.1.1.RECEITAS!U$8</f>
        <v>0</v>
      </c>
      <c r="V10" s="457">
        <f>A.1.1.RECEITAS!V$8</f>
        <v>0</v>
      </c>
      <c r="W10" s="457">
        <f>A.1.1.RECEITAS!W$8</f>
        <v>0</v>
      </c>
      <c r="X10" s="457">
        <f>A.1.1.RECEITAS!X$8</f>
        <v>0</v>
      </c>
    </row>
    <row r="11" spans="1:24" x14ac:dyDescent="0.2">
      <c r="A11" s="178"/>
      <c r="B11" s="179"/>
      <c r="C11" s="353" t="s">
        <v>85</v>
      </c>
      <c r="D11" s="354">
        <v>0</v>
      </c>
      <c r="E11" s="457">
        <f>$D11*E$10</f>
        <v>0</v>
      </c>
      <c r="F11" s="457">
        <f t="shared" ref="F11:X13" si="0">$D11*F$10</f>
        <v>0</v>
      </c>
      <c r="G11" s="457">
        <f t="shared" si="0"/>
        <v>0</v>
      </c>
      <c r="H11" s="457">
        <f t="shared" si="0"/>
        <v>0</v>
      </c>
      <c r="I11" s="457">
        <f t="shared" si="0"/>
        <v>0</v>
      </c>
      <c r="J11" s="457">
        <f t="shared" si="0"/>
        <v>0</v>
      </c>
      <c r="K11" s="457">
        <f t="shared" si="0"/>
        <v>0</v>
      </c>
      <c r="L11" s="457">
        <f t="shared" si="0"/>
        <v>0</v>
      </c>
      <c r="M11" s="457">
        <f t="shared" si="0"/>
        <v>0</v>
      </c>
      <c r="N11" s="457">
        <f t="shared" si="0"/>
        <v>0</v>
      </c>
      <c r="O11" s="457">
        <f t="shared" si="0"/>
        <v>0</v>
      </c>
      <c r="P11" s="457">
        <f t="shared" si="0"/>
        <v>0</v>
      </c>
      <c r="Q11" s="457">
        <f t="shared" si="0"/>
        <v>0</v>
      </c>
      <c r="R11" s="457">
        <f t="shared" si="0"/>
        <v>0</v>
      </c>
      <c r="S11" s="457">
        <f t="shared" si="0"/>
        <v>0</v>
      </c>
      <c r="T11" s="457">
        <f t="shared" si="0"/>
        <v>0</v>
      </c>
      <c r="U11" s="457">
        <f t="shared" si="0"/>
        <v>0</v>
      </c>
      <c r="V11" s="457">
        <f t="shared" si="0"/>
        <v>0</v>
      </c>
      <c r="W11" s="457">
        <f t="shared" si="0"/>
        <v>0</v>
      </c>
      <c r="X11" s="457">
        <f t="shared" si="0"/>
        <v>0</v>
      </c>
    </row>
    <row r="12" spans="1:24" x14ac:dyDescent="0.2">
      <c r="A12" s="178"/>
      <c r="B12" s="179"/>
      <c r="C12" s="353" t="s">
        <v>86</v>
      </c>
      <c r="D12" s="354">
        <v>0</v>
      </c>
      <c r="E12" s="457">
        <f t="shared" ref="E12:T13" si="1">$D12*E$10</f>
        <v>0</v>
      </c>
      <c r="F12" s="457">
        <f t="shared" si="1"/>
        <v>0</v>
      </c>
      <c r="G12" s="457">
        <f t="shared" si="1"/>
        <v>0</v>
      </c>
      <c r="H12" s="457">
        <f t="shared" si="1"/>
        <v>0</v>
      </c>
      <c r="I12" s="457">
        <f t="shared" si="1"/>
        <v>0</v>
      </c>
      <c r="J12" s="457">
        <f t="shared" si="1"/>
        <v>0</v>
      </c>
      <c r="K12" s="457">
        <f t="shared" si="1"/>
        <v>0</v>
      </c>
      <c r="L12" s="457">
        <f t="shared" si="1"/>
        <v>0</v>
      </c>
      <c r="M12" s="457">
        <f t="shared" si="1"/>
        <v>0</v>
      </c>
      <c r="N12" s="457">
        <f t="shared" si="1"/>
        <v>0</v>
      </c>
      <c r="O12" s="457">
        <f t="shared" si="1"/>
        <v>0</v>
      </c>
      <c r="P12" s="457">
        <f t="shared" si="1"/>
        <v>0</v>
      </c>
      <c r="Q12" s="457">
        <f t="shared" si="1"/>
        <v>0</v>
      </c>
      <c r="R12" s="457">
        <f t="shared" si="1"/>
        <v>0</v>
      </c>
      <c r="S12" s="457">
        <f t="shared" si="1"/>
        <v>0</v>
      </c>
      <c r="T12" s="457">
        <f t="shared" si="1"/>
        <v>0</v>
      </c>
      <c r="U12" s="457">
        <f t="shared" si="0"/>
        <v>0</v>
      </c>
      <c r="V12" s="457">
        <f t="shared" si="0"/>
        <v>0</v>
      </c>
      <c r="W12" s="457">
        <f t="shared" si="0"/>
        <v>0</v>
      </c>
      <c r="X12" s="457">
        <f t="shared" si="0"/>
        <v>0</v>
      </c>
    </row>
    <row r="13" spans="1:24" x14ac:dyDescent="0.2">
      <c r="A13" s="178"/>
      <c r="B13" s="179"/>
      <c r="C13" s="353" t="s">
        <v>87</v>
      </c>
      <c r="D13" s="354">
        <v>0</v>
      </c>
      <c r="E13" s="457">
        <f t="shared" si="1"/>
        <v>0</v>
      </c>
      <c r="F13" s="457">
        <f t="shared" si="0"/>
        <v>0</v>
      </c>
      <c r="G13" s="457">
        <f t="shared" si="0"/>
        <v>0</v>
      </c>
      <c r="H13" s="457">
        <f t="shared" si="0"/>
        <v>0</v>
      </c>
      <c r="I13" s="457">
        <f t="shared" si="0"/>
        <v>0</v>
      </c>
      <c r="J13" s="457">
        <f t="shared" si="0"/>
        <v>0</v>
      </c>
      <c r="K13" s="457">
        <f t="shared" si="0"/>
        <v>0</v>
      </c>
      <c r="L13" s="457">
        <f t="shared" si="0"/>
        <v>0</v>
      </c>
      <c r="M13" s="457">
        <f t="shared" si="0"/>
        <v>0</v>
      </c>
      <c r="N13" s="457">
        <f t="shared" si="0"/>
        <v>0</v>
      </c>
      <c r="O13" s="457">
        <f t="shared" si="0"/>
        <v>0</v>
      </c>
      <c r="P13" s="457">
        <f t="shared" si="0"/>
        <v>0</v>
      </c>
      <c r="Q13" s="457">
        <f t="shared" si="0"/>
        <v>0</v>
      </c>
      <c r="R13" s="457">
        <f t="shared" si="0"/>
        <v>0</v>
      </c>
      <c r="S13" s="457">
        <f t="shared" si="0"/>
        <v>0</v>
      </c>
      <c r="T13" s="457">
        <f t="shared" si="0"/>
        <v>0</v>
      </c>
      <c r="U13" s="457">
        <f t="shared" si="0"/>
        <v>0</v>
      </c>
      <c r="V13" s="457">
        <f t="shared" si="0"/>
        <v>0</v>
      </c>
      <c r="W13" s="457">
        <f t="shared" si="0"/>
        <v>0</v>
      </c>
      <c r="X13" s="457">
        <f t="shared" si="0"/>
        <v>0</v>
      </c>
    </row>
    <row r="14" spans="1:24" ht="6" customHeight="1" x14ac:dyDescent="0.2">
      <c r="A14" s="178"/>
      <c r="B14" s="179"/>
      <c r="C14" s="179"/>
      <c r="D14" s="180"/>
      <c r="E14" s="457"/>
      <c r="F14" s="457"/>
      <c r="G14" s="457"/>
      <c r="H14" s="457"/>
      <c r="I14" s="457"/>
      <c r="J14" s="457"/>
      <c r="K14" s="457"/>
      <c r="L14" s="457"/>
      <c r="M14" s="457"/>
      <c r="N14" s="457"/>
      <c r="O14" s="457"/>
      <c r="P14" s="457"/>
      <c r="Q14" s="457"/>
      <c r="R14" s="457"/>
      <c r="S14" s="457"/>
      <c r="T14" s="457"/>
      <c r="U14" s="457"/>
      <c r="V14" s="457"/>
      <c r="W14" s="457"/>
      <c r="X14" s="457"/>
    </row>
    <row r="15" spans="1:24" ht="6" customHeight="1" x14ac:dyDescent="0.2">
      <c r="A15" s="167"/>
      <c r="B15" s="168"/>
      <c r="C15" s="168"/>
      <c r="D15" s="169"/>
      <c r="E15" s="458"/>
      <c r="F15" s="458"/>
      <c r="G15" s="458"/>
      <c r="H15" s="458"/>
      <c r="I15" s="458"/>
      <c r="J15" s="458"/>
      <c r="K15" s="458"/>
      <c r="L15" s="458"/>
      <c r="M15" s="458"/>
      <c r="N15" s="458"/>
      <c r="O15" s="458"/>
      <c r="P15" s="458"/>
      <c r="Q15" s="458"/>
      <c r="R15" s="458"/>
      <c r="S15" s="458"/>
      <c r="T15" s="458"/>
      <c r="U15" s="458"/>
      <c r="V15" s="458"/>
      <c r="W15" s="458"/>
      <c r="X15" s="458"/>
    </row>
    <row r="16" spans="1:24" x14ac:dyDescent="0.2">
      <c r="A16" s="209" t="s">
        <v>275</v>
      </c>
      <c r="B16" s="185"/>
      <c r="C16" s="179"/>
      <c r="D16" s="180"/>
      <c r="E16" s="457"/>
      <c r="F16" s="457"/>
      <c r="G16" s="457"/>
      <c r="H16" s="457"/>
      <c r="I16" s="457"/>
      <c r="J16" s="457"/>
      <c r="K16" s="457"/>
      <c r="L16" s="457"/>
      <c r="M16" s="457"/>
      <c r="N16" s="457"/>
      <c r="O16" s="457"/>
      <c r="P16" s="457"/>
      <c r="Q16" s="457"/>
      <c r="R16" s="457"/>
      <c r="S16" s="457"/>
      <c r="T16" s="457"/>
      <c r="U16" s="457"/>
      <c r="V16" s="457"/>
      <c r="W16" s="457"/>
      <c r="X16" s="457"/>
    </row>
    <row r="17" spans="1:24" ht="6" customHeight="1" x14ac:dyDescent="0.2">
      <c r="A17" s="178"/>
      <c r="B17" s="179"/>
      <c r="C17" s="179"/>
      <c r="D17" s="180"/>
      <c r="E17" s="457"/>
      <c r="F17" s="457"/>
      <c r="G17" s="457"/>
      <c r="H17" s="457"/>
      <c r="I17" s="457"/>
      <c r="J17" s="457"/>
      <c r="K17" s="457"/>
      <c r="L17" s="457"/>
      <c r="M17" s="457"/>
      <c r="N17" s="457"/>
      <c r="O17" s="457"/>
      <c r="P17" s="457"/>
      <c r="Q17" s="457"/>
      <c r="R17" s="457"/>
      <c r="S17" s="457"/>
      <c r="T17" s="457"/>
      <c r="U17" s="457"/>
      <c r="V17" s="457"/>
      <c r="W17" s="457"/>
      <c r="X17" s="457"/>
    </row>
    <row r="18" spans="1:24" ht="12.75" customHeight="1" x14ac:dyDescent="0.2">
      <c r="A18" s="178"/>
      <c r="B18" s="179"/>
      <c r="C18" s="185" t="s">
        <v>215</v>
      </c>
      <c r="D18" s="186"/>
      <c r="E18" s="457">
        <f>A.1.1.RECEITAS!E$34</f>
        <v>0</v>
      </c>
      <c r="F18" s="457">
        <f>A.1.1.RECEITAS!F$34</f>
        <v>0</v>
      </c>
      <c r="G18" s="457">
        <f>A.1.1.RECEITAS!G$34</f>
        <v>0</v>
      </c>
      <c r="H18" s="457">
        <f>A.1.1.RECEITAS!H$34</f>
        <v>108836.95662000001</v>
      </c>
      <c r="I18" s="457">
        <f>A.1.1.RECEITAS!I$34</f>
        <v>142618.15424999996</v>
      </c>
      <c r="J18" s="457">
        <f>A.1.1.RECEITAS!J$34</f>
        <v>139620.80867999999</v>
      </c>
      <c r="K18" s="457">
        <f>A.1.1.RECEITAS!K$34</f>
        <v>136623.46316999997</v>
      </c>
      <c r="L18" s="457">
        <f>A.1.1.RECEITAS!L$34</f>
        <v>133626.11762999996</v>
      </c>
      <c r="M18" s="457">
        <f>A.1.1.RECEITAS!M$34</f>
        <v>130628.77212000001</v>
      </c>
      <c r="N18" s="457">
        <f>A.1.1.RECEITAS!N$34</f>
        <v>127631.42660999998</v>
      </c>
      <c r="O18" s="457">
        <f>A.1.1.RECEITAS!O$34</f>
        <v>124634.08103999999</v>
      </c>
      <c r="P18" s="457">
        <f>A.1.1.RECEITAS!P$34</f>
        <v>121636.73553000001</v>
      </c>
      <c r="Q18" s="457">
        <f>A.1.1.RECEITAS!Q$34</f>
        <v>118639.38999</v>
      </c>
      <c r="R18" s="457">
        <f>A.1.1.RECEITAS!R$34</f>
        <v>115642.04447999997</v>
      </c>
      <c r="S18" s="457">
        <f>A.1.1.RECEITAS!S$34</f>
        <v>112644.69890999998</v>
      </c>
      <c r="T18" s="457">
        <f>A.1.1.RECEITAS!T$34</f>
        <v>109647.35340000001</v>
      </c>
      <c r="U18" s="457">
        <f>A.1.1.RECEITAS!U$34</f>
        <v>106650.00788999999</v>
      </c>
      <c r="V18" s="457">
        <f>A.1.1.RECEITAS!V$34</f>
        <v>103652.66232000002</v>
      </c>
      <c r="W18" s="457">
        <f>A.1.1.RECEITAS!W$34</f>
        <v>25538.497380000004</v>
      </c>
      <c r="X18" s="457">
        <f>A.1.1.RECEITAS!X$34</f>
        <v>0</v>
      </c>
    </row>
    <row r="19" spans="1:24" x14ac:dyDescent="0.2">
      <c r="A19" s="178"/>
      <c r="B19" s="179"/>
      <c r="C19" s="353" t="s">
        <v>85</v>
      </c>
      <c r="D19" s="354">
        <v>0</v>
      </c>
      <c r="E19" s="457">
        <f>$D19*E$18</f>
        <v>0</v>
      </c>
      <c r="F19" s="457">
        <f t="shared" ref="F19:X21" si="2">$D19*F$18</f>
        <v>0</v>
      </c>
      <c r="G19" s="457">
        <f t="shared" si="2"/>
        <v>0</v>
      </c>
      <c r="H19" s="457">
        <f t="shared" si="2"/>
        <v>0</v>
      </c>
      <c r="I19" s="457">
        <f t="shared" si="2"/>
        <v>0</v>
      </c>
      <c r="J19" s="457">
        <f t="shared" si="2"/>
        <v>0</v>
      </c>
      <c r="K19" s="457">
        <f t="shared" si="2"/>
        <v>0</v>
      </c>
      <c r="L19" s="457">
        <f t="shared" si="2"/>
        <v>0</v>
      </c>
      <c r="M19" s="457">
        <f t="shared" si="2"/>
        <v>0</v>
      </c>
      <c r="N19" s="457">
        <f t="shared" si="2"/>
        <v>0</v>
      </c>
      <c r="O19" s="457">
        <f t="shared" si="2"/>
        <v>0</v>
      </c>
      <c r="P19" s="457">
        <f t="shared" si="2"/>
        <v>0</v>
      </c>
      <c r="Q19" s="457">
        <f t="shared" si="2"/>
        <v>0</v>
      </c>
      <c r="R19" s="457">
        <f t="shared" si="2"/>
        <v>0</v>
      </c>
      <c r="S19" s="457">
        <f t="shared" si="2"/>
        <v>0</v>
      </c>
      <c r="T19" s="457">
        <f t="shared" si="2"/>
        <v>0</v>
      </c>
      <c r="U19" s="457">
        <f t="shared" si="2"/>
        <v>0</v>
      </c>
      <c r="V19" s="457">
        <f t="shared" si="2"/>
        <v>0</v>
      </c>
      <c r="W19" s="457">
        <f t="shared" si="2"/>
        <v>0</v>
      </c>
      <c r="X19" s="457">
        <f t="shared" si="2"/>
        <v>0</v>
      </c>
    </row>
    <row r="20" spans="1:24" x14ac:dyDescent="0.2">
      <c r="A20" s="178"/>
      <c r="B20" s="179"/>
      <c r="C20" s="353" t="s">
        <v>86</v>
      </c>
      <c r="D20" s="354">
        <v>0</v>
      </c>
      <c r="E20" s="457">
        <f t="shared" ref="E20:T21" si="3">$D20*E$18</f>
        <v>0</v>
      </c>
      <c r="F20" s="457">
        <f t="shared" si="3"/>
        <v>0</v>
      </c>
      <c r="G20" s="457">
        <f t="shared" si="3"/>
        <v>0</v>
      </c>
      <c r="H20" s="457">
        <f t="shared" si="3"/>
        <v>0</v>
      </c>
      <c r="I20" s="457">
        <f t="shared" si="3"/>
        <v>0</v>
      </c>
      <c r="J20" s="457">
        <f t="shared" si="3"/>
        <v>0</v>
      </c>
      <c r="K20" s="457">
        <f t="shared" si="3"/>
        <v>0</v>
      </c>
      <c r="L20" s="457">
        <f t="shared" si="3"/>
        <v>0</v>
      </c>
      <c r="M20" s="457">
        <f t="shared" si="3"/>
        <v>0</v>
      </c>
      <c r="N20" s="457">
        <f t="shared" si="3"/>
        <v>0</v>
      </c>
      <c r="O20" s="457">
        <f t="shared" si="3"/>
        <v>0</v>
      </c>
      <c r="P20" s="457">
        <f t="shared" si="3"/>
        <v>0</v>
      </c>
      <c r="Q20" s="457">
        <f t="shared" si="3"/>
        <v>0</v>
      </c>
      <c r="R20" s="457">
        <f t="shared" si="3"/>
        <v>0</v>
      </c>
      <c r="S20" s="457">
        <f t="shared" si="3"/>
        <v>0</v>
      </c>
      <c r="T20" s="457">
        <f t="shared" si="3"/>
        <v>0</v>
      </c>
      <c r="U20" s="457">
        <f t="shared" si="2"/>
        <v>0</v>
      </c>
      <c r="V20" s="457">
        <f t="shared" si="2"/>
        <v>0</v>
      </c>
      <c r="W20" s="457">
        <f t="shared" si="2"/>
        <v>0</v>
      </c>
      <c r="X20" s="457">
        <f t="shared" si="2"/>
        <v>0</v>
      </c>
    </row>
    <row r="21" spans="1:24" x14ac:dyDescent="0.2">
      <c r="A21" s="178"/>
      <c r="B21" s="179"/>
      <c r="C21" s="353" t="s">
        <v>87</v>
      </c>
      <c r="D21" s="354">
        <v>0</v>
      </c>
      <c r="E21" s="457">
        <f t="shared" si="3"/>
        <v>0</v>
      </c>
      <c r="F21" s="457">
        <f t="shared" si="2"/>
        <v>0</v>
      </c>
      <c r="G21" s="457">
        <f t="shared" si="2"/>
        <v>0</v>
      </c>
      <c r="H21" s="457">
        <f t="shared" si="2"/>
        <v>0</v>
      </c>
      <c r="I21" s="457">
        <f t="shared" si="2"/>
        <v>0</v>
      </c>
      <c r="J21" s="457">
        <f t="shared" si="2"/>
        <v>0</v>
      </c>
      <c r="K21" s="457">
        <f t="shared" si="2"/>
        <v>0</v>
      </c>
      <c r="L21" s="457">
        <f t="shared" si="2"/>
        <v>0</v>
      </c>
      <c r="M21" s="457">
        <f t="shared" si="2"/>
        <v>0</v>
      </c>
      <c r="N21" s="457">
        <f t="shared" si="2"/>
        <v>0</v>
      </c>
      <c r="O21" s="457">
        <f t="shared" si="2"/>
        <v>0</v>
      </c>
      <c r="P21" s="457">
        <f t="shared" si="2"/>
        <v>0</v>
      </c>
      <c r="Q21" s="457">
        <f t="shared" si="2"/>
        <v>0</v>
      </c>
      <c r="R21" s="457">
        <f t="shared" si="2"/>
        <v>0</v>
      </c>
      <c r="S21" s="457">
        <f t="shared" si="2"/>
        <v>0</v>
      </c>
      <c r="T21" s="457">
        <f t="shared" si="2"/>
        <v>0</v>
      </c>
      <c r="U21" s="457">
        <f t="shared" si="2"/>
        <v>0</v>
      </c>
      <c r="V21" s="457">
        <f t="shared" si="2"/>
        <v>0</v>
      </c>
      <c r="W21" s="457">
        <f t="shared" si="2"/>
        <v>0</v>
      </c>
      <c r="X21" s="457">
        <f t="shared" si="2"/>
        <v>0</v>
      </c>
    </row>
    <row r="22" spans="1:24" ht="6" customHeight="1" x14ac:dyDescent="0.2">
      <c r="A22" s="355"/>
      <c r="B22" s="356"/>
      <c r="C22" s="356"/>
      <c r="D22" s="262"/>
      <c r="E22" s="459"/>
      <c r="F22" s="459"/>
      <c r="G22" s="459"/>
      <c r="H22" s="459"/>
      <c r="I22" s="459"/>
      <c r="J22" s="459"/>
      <c r="K22" s="459"/>
      <c r="L22" s="459"/>
      <c r="M22" s="459"/>
      <c r="N22" s="459"/>
      <c r="O22" s="459"/>
      <c r="P22" s="459"/>
      <c r="Q22" s="459"/>
      <c r="R22" s="459"/>
      <c r="S22" s="459"/>
      <c r="T22" s="459"/>
      <c r="U22" s="459"/>
      <c r="V22" s="459"/>
      <c r="W22" s="459"/>
      <c r="X22" s="459"/>
    </row>
    <row r="23" spans="1:24" ht="6" customHeight="1" x14ac:dyDescent="0.2">
      <c r="A23" s="167"/>
      <c r="B23" s="168"/>
      <c r="C23" s="168"/>
      <c r="D23" s="169"/>
      <c r="E23" s="458"/>
      <c r="F23" s="458"/>
      <c r="G23" s="458"/>
      <c r="H23" s="458"/>
      <c r="I23" s="458"/>
      <c r="J23" s="458"/>
      <c r="K23" s="458"/>
      <c r="L23" s="458"/>
      <c r="M23" s="458"/>
      <c r="N23" s="458"/>
      <c r="O23" s="458"/>
      <c r="P23" s="458"/>
      <c r="Q23" s="458"/>
      <c r="R23" s="458"/>
      <c r="S23" s="458"/>
      <c r="T23" s="458"/>
      <c r="U23" s="458"/>
      <c r="V23" s="458"/>
      <c r="W23" s="458"/>
      <c r="X23" s="458"/>
    </row>
    <row r="24" spans="1:24" ht="12.75" customHeight="1" x14ac:dyDescent="0.2">
      <c r="A24" s="209" t="s">
        <v>276</v>
      </c>
      <c r="B24" s="185"/>
      <c r="C24" s="179"/>
      <c r="D24" s="180"/>
      <c r="E24" s="457"/>
      <c r="F24" s="457"/>
      <c r="G24" s="457"/>
      <c r="H24" s="457"/>
      <c r="I24" s="457"/>
      <c r="J24" s="457"/>
      <c r="K24" s="457"/>
      <c r="L24" s="457"/>
      <c r="M24" s="457"/>
      <c r="N24" s="457"/>
      <c r="O24" s="457"/>
      <c r="P24" s="457"/>
      <c r="Q24" s="457"/>
      <c r="R24" s="457"/>
      <c r="S24" s="457"/>
      <c r="T24" s="457"/>
      <c r="U24" s="457"/>
      <c r="V24" s="457"/>
      <c r="W24" s="457"/>
      <c r="X24" s="457"/>
    </row>
    <row r="25" spans="1:24" ht="6" customHeight="1" x14ac:dyDescent="0.2">
      <c r="A25" s="178"/>
      <c r="B25" s="179"/>
      <c r="C25" s="179"/>
      <c r="D25" s="180"/>
      <c r="E25" s="457"/>
      <c r="F25" s="457"/>
      <c r="G25" s="457"/>
      <c r="H25" s="457"/>
      <c r="I25" s="457"/>
      <c r="J25" s="457"/>
      <c r="K25" s="457"/>
      <c r="L25" s="457"/>
      <c r="M25" s="457"/>
      <c r="N25" s="457"/>
      <c r="O25" s="457"/>
      <c r="P25" s="457"/>
      <c r="Q25" s="457"/>
      <c r="R25" s="457"/>
      <c r="S25" s="457"/>
      <c r="T25" s="457"/>
      <c r="U25" s="457"/>
      <c r="V25" s="457"/>
      <c r="W25" s="457"/>
      <c r="X25" s="457"/>
    </row>
    <row r="26" spans="1:24" ht="12.75" customHeight="1" x14ac:dyDescent="0.2">
      <c r="A26" s="178"/>
      <c r="B26" s="179"/>
      <c r="C26" s="185" t="s">
        <v>215</v>
      </c>
      <c r="D26" s="186"/>
      <c r="E26" s="457">
        <f>A.1.1.RECEITAS!E$35</f>
        <v>0</v>
      </c>
      <c r="F26" s="457">
        <f>A.1.1.RECEITAS!F$35</f>
        <v>3211.2499800000001</v>
      </c>
      <c r="G26" s="457">
        <f>A.1.1.RECEITAS!G$35</f>
        <v>25689.999959999994</v>
      </c>
      <c r="H26" s="457">
        <f>A.1.1.RECEITAS!H$35</f>
        <v>25689.999959999994</v>
      </c>
      <c r="I26" s="457">
        <f>A.1.1.RECEITAS!I$35</f>
        <v>25689.999959999994</v>
      </c>
      <c r="J26" s="457">
        <f>A.1.1.RECEITAS!J$35</f>
        <v>25689.999959999994</v>
      </c>
      <c r="K26" s="457">
        <f>A.1.1.RECEITAS!K$35</f>
        <v>25689.999959999994</v>
      </c>
      <c r="L26" s="457">
        <f>A.1.1.RECEITAS!L$35</f>
        <v>25689.999959999994</v>
      </c>
      <c r="M26" s="457">
        <f>A.1.1.RECEITAS!M$35</f>
        <v>25689.999959999994</v>
      </c>
      <c r="N26" s="457">
        <f>A.1.1.RECEITAS!N$35</f>
        <v>25689.999959999994</v>
      </c>
      <c r="O26" s="457">
        <f>A.1.1.RECEITAS!O$35</f>
        <v>25689.999959999994</v>
      </c>
      <c r="P26" s="457">
        <f>A.1.1.RECEITAS!P$35</f>
        <v>25689.999959999994</v>
      </c>
      <c r="Q26" s="457">
        <f>A.1.1.RECEITAS!Q$35</f>
        <v>25689.999959999994</v>
      </c>
      <c r="R26" s="457">
        <f>A.1.1.RECEITAS!R$35</f>
        <v>25689.999959999994</v>
      </c>
      <c r="S26" s="457">
        <f>A.1.1.RECEITAS!S$35</f>
        <v>25689.999959999994</v>
      </c>
      <c r="T26" s="457">
        <f>A.1.1.RECEITAS!T$35</f>
        <v>25689.999959999994</v>
      </c>
      <c r="U26" s="457">
        <f>A.1.1.RECEITAS!U$35</f>
        <v>25689.999959999994</v>
      </c>
      <c r="V26" s="457">
        <f>A.1.1.RECEITAS!V$35</f>
        <v>25689.999959999994</v>
      </c>
      <c r="W26" s="457">
        <f>A.1.1.RECEITAS!W$35</f>
        <v>25689.999959999994</v>
      </c>
      <c r="X26" s="457">
        <f>A.1.1.RECEITAS!X$35</f>
        <v>25689.999959999994</v>
      </c>
    </row>
    <row r="27" spans="1:24" ht="12.75" customHeight="1" x14ac:dyDescent="0.2">
      <c r="A27" s="178"/>
      <c r="B27" s="179"/>
      <c r="C27" s="353" t="s">
        <v>85</v>
      </c>
      <c r="D27" s="354">
        <v>0</v>
      </c>
      <c r="E27" s="457">
        <f>$D27*E$26</f>
        <v>0</v>
      </c>
      <c r="F27" s="457">
        <f t="shared" ref="F27:X29" si="4">$D27*F$26</f>
        <v>0</v>
      </c>
      <c r="G27" s="457">
        <f t="shared" si="4"/>
        <v>0</v>
      </c>
      <c r="H27" s="457">
        <f t="shared" si="4"/>
        <v>0</v>
      </c>
      <c r="I27" s="457">
        <f t="shared" si="4"/>
        <v>0</v>
      </c>
      <c r="J27" s="457">
        <f t="shared" si="4"/>
        <v>0</v>
      </c>
      <c r="K27" s="457">
        <f t="shared" si="4"/>
        <v>0</v>
      </c>
      <c r="L27" s="457">
        <f t="shared" si="4"/>
        <v>0</v>
      </c>
      <c r="M27" s="457">
        <f t="shared" si="4"/>
        <v>0</v>
      </c>
      <c r="N27" s="457">
        <f t="shared" si="4"/>
        <v>0</v>
      </c>
      <c r="O27" s="457">
        <f t="shared" si="4"/>
        <v>0</v>
      </c>
      <c r="P27" s="457">
        <f t="shared" si="4"/>
        <v>0</v>
      </c>
      <c r="Q27" s="457">
        <f t="shared" si="4"/>
        <v>0</v>
      </c>
      <c r="R27" s="457">
        <f t="shared" si="4"/>
        <v>0</v>
      </c>
      <c r="S27" s="457">
        <f t="shared" si="4"/>
        <v>0</v>
      </c>
      <c r="T27" s="457">
        <f t="shared" si="4"/>
        <v>0</v>
      </c>
      <c r="U27" s="457">
        <f t="shared" si="4"/>
        <v>0</v>
      </c>
      <c r="V27" s="457">
        <f t="shared" si="4"/>
        <v>0</v>
      </c>
      <c r="W27" s="457">
        <f t="shared" si="4"/>
        <v>0</v>
      </c>
      <c r="X27" s="457">
        <f t="shared" si="4"/>
        <v>0</v>
      </c>
    </row>
    <row r="28" spans="1:24" ht="12.75" customHeight="1" x14ac:dyDescent="0.2">
      <c r="A28" s="178"/>
      <c r="B28" s="179"/>
      <c r="C28" s="353" t="s">
        <v>86</v>
      </c>
      <c r="D28" s="354">
        <v>0</v>
      </c>
      <c r="E28" s="457">
        <f>$D28*E$26</f>
        <v>0</v>
      </c>
      <c r="F28" s="457">
        <f t="shared" si="4"/>
        <v>0</v>
      </c>
      <c r="G28" s="457">
        <f t="shared" si="4"/>
        <v>0</v>
      </c>
      <c r="H28" s="457">
        <f t="shared" si="4"/>
        <v>0</v>
      </c>
      <c r="I28" s="457">
        <f t="shared" si="4"/>
        <v>0</v>
      </c>
      <c r="J28" s="457">
        <f t="shared" si="4"/>
        <v>0</v>
      </c>
      <c r="K28" s="457">
        <f t="shared" si="4"/>
        <v>0</v>
      </c>
      <c r="L28" s="457">
        <f t="shared" si="4"/>
        <v>0</v>
      </c>
      <c r="M28" s="457">
        <f t="shared" si="4"/>
        <v>0</v>
      </c>
      <c r="N28" s="457">
        <f t="shared" si="4"/>
        <v>0</v>
      </c>
      <c r="O28" s="457">
        <f t="shared" si="4"/>
        <v>0</v>
      </c>
      <c r="P28" s="457">
        <f t="shared" si="4"/>
        <v>0</v>
      </c>
      <c r="Q28" s="457">
        <f t="shared" si="4"/>
        <v>0</v>
      </c>
      <c r="R28" s="457">
        <f t="shared" si="4"/>
        <v>0</v>
      </c>
      <c r="S28" s="457">
        <f t="shared" si="4"/>
        <v>0</v>
      </c>
      <c r="T28" s="457">
        <f t="shared" si="4"/>
        <v>0</v>
      </c>
      <c r="U28" s="457">
        <f t="shared" si="4"/>
        <v>0</v>
      </c>
      <c r="V28" s="457">
        <f t="shared" si="4"/>
        <v>0</v>
      </c>
      <c r="W28" s="457">
        <f t="shared" si="4"/>
        <v>0</v>
      </c>
      <c r="X28" s="457">
        <f t="shared" si="4"/>
        <v>0</v>
      </c>
    </row>
    <row r="29" spans="1:24" ht="12.75" customHeight="1" x14ac:dyDescent="0.2">
      <c r="A29" s="178"/>
      <c r="B29" s="179"/>
      <c r="C29" s="353" t="s">
        <v>87</v>
      </c>
      <c r="D29" s="354">
        <v>0</v>
      </c>
      <c r="E29" s="457">
        <f>$D29*E$26</f>
        <v>0</v>
      </c>
      <c r="F29" s="457">
        <f t="shared" si="4"/>
        <v>0</v>
      </c>
      <c r="G29" s="457">
        <f t="shared" si="4"/>
        <v>0</v>
      </c>
      <c r="H29" s="457">
        <f t="shared" si="4"/>
        <v>0</v>
      </c>
      <c r="I29" s="457">
        <f t="shared" si="4"/>
        <v>0</v>
      </c>
      <c r="J29" s="457">
        <f t="shared" si="4"/>
        <v>0</v>
      </c>
      <c r="K29" s="457">
        <f t="shared" si="4"/>
        <v>0</v>
      </c>
      <c r="L29" s="457">
        <f t="shared" si="4"/>
        <v>0</v>
      </c>
      <c r="M29" s="457">
        <f t="shared" si="4"/>
        <v>0</v>
      </c>
      <c r="N29" s="457">
        <f t="shared" si="4"/>
        <v>0</v>
      </c>
      <c r="O29" s="457">
        <f t="shared" si="4"/>
        <v>0</v>
      </c>
      <c r="P29" s="457">
        <f t="shared" si="4"/>
        <v>0</v>
      </c>
      <c r="Q29" s="457">
        <f t="shared" si="4"/>
        <v>0</v>
      </c>
      <c r="R29" s="457">
        <f t="shared" si="4"/>
        <v>0</v>
      </c>
      <c r="S29" s="457">
        <f t="shared" si="4"/>
        <v>0</v>
      </c>
      <c r="T29" s="457">
        <f t="shared" si="4"/>
        <v>0</v>
      </c>
      <c r="U29" s="457">
        <f t="shared" si="4"/>
        <v>0</v>
      </c>
      <c r="V29" s="457">
        <f t="shared" si="4"/>
        <v>0</v>
      </c>
      <c r="W29" s="457">
        <f t="shared" si="4"/>
        <v>0</v>
      </c>
      <c r="X29" s="457">
        <f t="shared" si="4"/>
        <v>0</v>
      </c>
    </row>
    <row r="30" spans="1:24" ht="6" customHeight="1" x14ac:dyDescent="0.2">
      <c r="A30" s="355"/>
      <c r="B30" s="356"/>
      <c r="C30" s="356"/>
      <c r="D30" s="262"/>
      <c r="E30" s="459"/>
      <c r="F30" s="459"/>
      <c r="G30" s="459"/>
      <c r="H30" s="459"/>
      <c r="I30" s="459"/>
      <c r="J30" s="459"/>
      <c r="K30" s="459"/>
      <c r="L30" s="459"/>
      <c r="M30" s="459"/>
      <c r="N30" s="459"/>
      <c r="O30" s="459"/>
      <c r="P30" s="459"/>
      <c r="Q30" s="459"/>
      <c r="R30" s="459"/>
      <c r="S30" s="459"/>
      <c r="T30" s="459"/>
      <c r="U30" s="459"/>
      <c r="V30" s="459"/>
      <c r="W30" s="459"/>
      <c r="X30" s="459"/>
    </row>
    <row r="31" spans="1:24" ht="6" customHeight="1" x14ac:dyDescent="0.2">
      <c r="A31" s="167"/>
      <c r="B31" s="168"/>
      <c r="C31" s="168"/>
      <c r="D31" s="169"/>
      <c r="E31" s="458"/>
      <c r="F31" s="458"/>
      <c r="G31" s="458"/>
      <c r="H31" s="458"/>
      <c r="I31" s="458"/>
      <c r="J31" s="458"/>
      <c r="K31" s="458"/>
      <c r="L31" s="458"/>
      <c r="M31" s="458"/>
      <c r="N31" s="458"/>
      <c r="O31" s="458"/>
      <c r="P31" s="458"/>
      <c r="Q31" s="458"/>
      <c r="R31" s="458"/>
      <c r="S31" s="458"/>
      <c r="T31" s="458"/>
      <c r="U31" s="458"/>
      <c r="V31" s="458"/>
      <c r="W31" s="458"/>
      <c r="X31" s="458"/>
    </row>
    <row r="32" spans="1:24" x14ac:dyDescent="0.2">
      <c r="A32" s="209" t="s">
        <v>65</v>
      </c>
      <c r="B32" s="185"/>
      <c r="C32" s="179"/>
      <c r="D32" s="180"/>
      <c r="E32" s="457"/>
      <c r="F32" s="457"/>
      <c r="G32" s="457"/>
      <c r="H32" s="457"/>
      <c r="I32" s="457"/>
      <c r="J32" s="457"/>
      <c r="K32" s="457"/>
      <c r="L32" s="457"/>
      <c r="M32" s="457"/>
      <c r="N32" s="457"/>
      <c r="O32" s="457"/>
      <c r="P32" s="457"/>
      <c r="Q32" s="457"/>
      <c r="R32" s="457"/>
      <c r="S32" s="457"/>
      <c r="T32" s="457"/>
      <c r="U32" s="457"/>
      <c r="V32" s="457"/>
      <c r="W32" s="457"/>
      <c r="X32" s="457"/>
    </row>
    <row r="33" spans="1:24" ht="6" customHeight="1" x14ac:dyDescent="0.2">
      <c r="A33" s="178"/>
      <c r="B33" s="179"/>
      <c r="C33" s="179"/>
      <c r="D33" s="180"/>
      <c r="E33" s="457"/>
      <c r="F33" s="457"/>
      <c r="G33" s="457"/>
      <c r="H33" s="457"/>
      <c r="I33" s="457"/>
      <c r="J33" s="457"/>
      <c r="K33" s="457"/>
      <c r="L33" s="457"/>
      <c r="M33" s="457"/>
      <c r="N33" s="457"/>
      <c r="O33" s="457"/>
      <c r="P33" s="457"/>
      <c r="Q33" s="457"/>
      <c r="R33" s="457"/>
      <c r="S33" s="457"/>
      <c r="T33" s="457"/>
      <c r="U33" s="457"/>
      <c r="V33" s="457"/>
      <c r="W33" s="457"/>
      <c r="X33" s="457"/>
    </row>
    <row r="34" spans="1:24" x14ac:dyDescent="0.2">
      <c r="A34" s="178"/>
      <c r="B34" s="179"/>
      <c r="C34" s="185" t="s">
        <v>155</v>
      </c>
      <c r="D34" s="186"/>
      <c r="E34" s="457">
        <f>A.1.1.RECEITAS!E$38</f>
        <v>0</v>
      </c>
      <c r="F34" s="457">
        <f>A.1.1.RECEITAS!F$38</f>
        <v>0</v>
      </c>
      <c r="G34" s="457">
        <f>A.1.1.RECEITAS!G$38</f>
        <v>0</v>
      </c>
      <c r="H34" s="457">
        <f>A.1.1.RECEITAS!H$38</f>
        <v>0</v>
      </c>
      <c r="I34" s="457">
        <f>A.1.1.RECEITAS!I$38</f>
        <v>0</v>
      </c>
      <c r="J34" s="457">
        <f>A.1.1.RECEITAS!J$38</f>
        <v>0</v>
      </c>
      <c r="K34" s="457">
        <f>A.1.1.RECEITAS!K$38</f>
        <v>0</v>
      </c>
      <c r="L34" s="457">
        <f>A.1.1.RECEITAS!L$38</f>
        <v>0</v>
      </c>
      <c r="M34" s="457">
        <f>A.1.1.RECEITAS!M$38</f>
        <v>0</v>
      </c>
      <c r="N34" s="457">
        <f>A.1.1.RECEITAS!N$38</f>
        <v>0</v>
      </c>
      <c r="O34" s="457">
        <f>A.1.1.RECEITAS!O$38</f>
        <v>0</v>
      </c>
      <c r="P34" s="457">
        <f>A.1.1.RECEITAS!P$38</f>
        <v>0</v>
      </c>
      <c r="Q34" s="457">
        <f>A.1.1.RECEITAS!Q$38</f>
        <v>0</v>
      </c>
      <c r="R34" s="457">
        <f>A.1.1.RECEITAS!R$38</f>
        <v>0</v>
      </c>
      <c r="S34" s="457">
        <f>A.1.1.RECEITAS!S$38</f>
        <v>0</v>
      </c>
      <c r="T34" s="457">
        <f>A.1.1.RECEITAS!T$38</f>
        <v>0</v>
      </c>
      <c r="U34" s="457">
        <f>A.1.1.RECEITAS!U$38</f>
        <v>0</v>
      </c>
      <c r="V34" s="457">
        <f>A.1.1.RECEITAS!V$38</f>
        <v>0</v>
      </c>
      <c r="W34" s="457">
        <f>A.1.1.RECEITAS!W$38</f>
        <v>0</v>
      </c>
      <c r="X34" s="457">
        <f>A.1.1.RECEITAS!X$38</f>
        <v>0</v>
      </c>
    </row>
    <row r="35" spans="1:24" x14ac:dyDescent="0.2">
      <c r="A35" s="178"/>
      <c r="B35" s="179"/>
      <c r="C35" s="353" t="s">
        <v>85</v>
      </c>
      <c r="D35" s="354">
        <v>1.6500000000000001E-2</v>
      </c>
      <c r="E35" s="457">
        <f>$D35*E$34</f>
        <v>0</v>
      </c>
      <c r="F35" s="457">
        <f t="shared" ref="F35:X37" si="5">$D35*F$34</f>
        <v>0</v>
      </c>
      <c r="G35" s="457">
        <f t="shared" si="5"/>
        <v>0</v>
      </c>
      <c r="H35" s="457">
        <f t="shared" si="5"/>
        <v>0</v>
      </c>
      <c r="I35" s="457">
        <f t="shared" si="5"/>
        <v>0</v>
      </c>
      <c r="J35" s="457">
        <f t="shared" si="5"/>
        <v>0</v>
      </c>
      <c r="K35" s="457">
        <f t="shared" si="5"/>
        <v>0</v>
      </c>
      <c r="L35" s="457">
        <f t="shared" si="5"/>
        <v>0</v>
      </c>
      <c r="M35" s="457">
        <f t="shared" si="5"/>
        <v>0</v>
      </c>
      <c r="N35" s="457">
        <f t="shared" si="5"/>
        <v>0</v>
      </c>
      <c r="O35" s="457">
        <f t="shared" si="5"/>
        <v>0</v>
      </c>
      <c r="P35" s="457">
        <f t="shared" si="5"/>
        <v>0</v>
      </c>
      <c r="Q35" s="457">
        <f t="shared" si="5"/>
        <v>0</v>
      </c>
      <c r="R35" s="457">
        <f t="shared" si="5"/>
        <v>0</v>
      </c>
      <c r="S35" s="457">
        <f t="shared" si="5"/>
        <v>0</v>
      </c>
      <c r="T35" s="457">
        <f t="shared" si="5"/>
        <v>0</v>
      </c>
      <c r="U35" s="457">
        <f t="shared" si="5"/>
        <v>0</v>
      </c>
      <c r="V35" s="457">
        <f t="shared" si="5"/>
        <v>0</v>
      </c>
      <c r="W35" s="457">
        <f t="shared" si="5"/>
        <v>0</v>
      </c>
      <c r="X35" s="457">
        <f t="shared" si="5"/>
        <v>0</v>
      </c>
    </row>
    <row r="36" spans="1:24" x14ac:dyDescent="0.2">
      <c r="A36" s="178"/>
      <c r="B36" s="179"/>
      <c r="C36" s="353" t="s">
        <v>86</v>
      </c>
      <c r="D36" s="354">
        <v>7.5999999999999998E-2</v>
      </c>
      <c r="E36" s="457">
        <f>$D36*E$34</f>
        <v>0</v>
      </c>
      <c r="F36" s="457">
        <f t="shared" si="5"/>
        <v>0</v>
      </c>
      <c r="G36" s="457">
        <f t="shared" si="5"/>
        <v>0</v>
      </c>
      <c r="H36" s="457">
        <f t="shared" si="5"/>
        <v>0</v>
      </c>
      <c r="I36" s="457">
        <f t="shared" si="5"/>
        <v>0</v>
      </c>
      <c r="J36" s="457">
        <f t="shared" si="5"/>
        <v>0</v>
      </c>
      <c r="K36" s="457">
        <f t="shared" si="5"/>
        <v>0</v>
      </c>
      <c r="L36" s="457">
        <f t="shared" si="5"/>
        <v>0</v>
      </c>
      <c r="M36" s="457">
        <f t="shared" si="5"/>
        <v>0</v>
      </c>
      <c r="N36" s="457">
        <f t="shared" si="5"/>
        <v>0</v>
      </c>
      <c r="O36" s="457">
        <f t="shared" si="5"/>
        <v>0</v>
      </c>
      <c r="P36" s="457">
        <f t="shared" si="5"/>
        <v>0</v>
      </c>
      <c r="Q36" s="457">
        <f t="shared" si="5"/>
        <v>0</v>
      </c>
      <c r="R36" s="457">
        <f t="shared" si="5"/>
        <v>0</v>
      </c>
      <c r="S36" s="457">
        <f t="shared" si="5"/>
        <v>0</v>
      </c>
      <c r="T36" s="457">
        <f t="shared" si="5"/>
        <v>0</v>
      </c>
      <c r="U36" s="457">
        <f t="shared" si="5"/>
        <v>0</v>
      </c>
      <c r="V36" s="457">
        <f t="shared" si="5"/>
        <v>0</v>
      </c>
      <c r="W36" s="457">
        <f t="shared" si="5"/>
        <v>0</v>
      </c>
      <c r="X36" s="457">
        <f t="shared" si="5"/>
        <v>0</v>
      </c>
    </row>
    <row r="37" spans="1:24" x14ac:dyDescent="0.2">
      <c r="A37" s="178"/>
      <c r="B37" s="179"/>
      <c r="C37" s="353" t="s">
        <v>87</v>
      </c>
      <c r="D37" s="354">
        <v>0.05</v>
      </c>
      <c r="E37" s="457">
        <f>$D37*E$34</f>
        <v>0</v>
      </c>
      <c r="F37" s="457">
        <f t="shared" si="5"/>
        <v>0</v>
      </c>
      <c r="G37" s="457">
        <f t="shared" si="5"/>
        <v>0</v>
      </c>
      <c r="H37" s="457">
        <f t="shared" si="5"/>
        <v>0</v>
      </c>
      <c r="I37" s="457">
        <f t="shared" si="5"/>
        <v>0</v>
      </c>
      <c r="J37" s="457">
        <f t="shared" si="5"/>
        <v>0</v>
      </c>
      <c r="K37" s="457">
        <f t="shared" si="5"/>
        <v>0</v>
      </c>
      <c r="L37" s="457">
        <f t="shared" si="5"/>
        <v>0</v>
      </c>
      <c r="M37" s="457">
        <f t="shared" si="5"/>
        <v>0</v>
      </c>
      <c r="N37" s="457">
        <f t="shared" si="5"/>
        <v>0</v>
      </c>
      <c r="O37" s="457">
        <f t="shared" si="5"/>
        <v>0</v>
      </c>
      <c r="P37" s="457">
        <f t="shared" si="5"/>
        <v>0</v>
      </c>
      <c r="Q37" s="457">
        <f t="shared" si="5"/>
        <v>0</v>
      </c>
      <c r="R37" s="457">
        <f t="shared" si="5"/>
        <v>0</v>
      </c>
      <c r="S37" s="457">
        <f t="shared" si="5"/>
        <v>0</v>
      </c>
      <c r="T37" s="457">
        <f t="shared" si="5"/>
        <v>0</v>
      </c>
      <c r="U37" s="457">
        <f t="shared" si="5"/>
        <v>0</v>
      </c>
      <c r="V37" s="457">
        <f t="shared" si="5"/>
        <v>0</v>
      </c>
      <c r="W37" s="457">
        <f t="shared" si="5"/>
        <v>0</v>
      </c>
      <c r="X37" s="457">
        <f t="shared" si="5"/>
        <v>0</v>
      </c>
    </row>
    <row r="38" spans="1:24" ht="6" customHeight="1" x14ac:dyDescent="0.2">
      <c r="A38" s="355"/>
      <c r="B38" s="356"/>
      <c r="C38" s="356"/>
      <c r="D38" s="262"/>
      <c r="E38" s="459"/>
      <c r="F38" s="459"/>
      <c r="G38" s="459"/>
      <c r="H38" s="459"/>
      <c r="I38" s="459"/>
      <c r="J38" s="459"/>
      <c r="K38" s="459"/>
      <c r="L38" s="459"/>
      <c r="M38" s="459"/>
      <c r="N38" s="459"/>
      <c r="O38" s="459"/>
      <c r="P38" s="459"/>
      <c r="Q38" s="459"/>
      <c r="R38" s="459"/>
      <c r="S38" s="459"/>
      <c r="T38" s="459"/>
      <c r="U38" s="459"/>
      <c r="V38" s="459"/>
      <c r="W38" s="459"/>
      <c r="X38" s="459"/>
    </row>
    <row r="39" spans="1:24" ht="6" customHeight="1" x14ac:dyDescent="0.2">
      <c r="A39" s="167"/>
      <c r="B39" s="168"/>
      <c r="C39" s="168"/>
      <c r="D39" s="169"/>
      <c r="E39" s="458"/>
      <c r="F39" s="458"/>
      <c r="G39" s="458"/>
      <c r="H39" s="458"/>
      <c r="I39" s="458"/>
      <c r="J39" s="458"/>
      <c r="K39" s="458"/>
      <c r="L39" s="458"/>
      <c r="M39" s="458"/>
      <c r="N39" s="458"/>
      <c r="O39" s="458"/>
      <c r="P39" s="458"/>
      <c r="Q39" s="458"/>
      <c r="R39" s="458"/>
      <c r="S39" s="458"/>
      <c r="T39" s="458"/>
      <c r="U39" s="458"/>
      <c r="V39" s="458"/>
      <c r="W39" s="458"/>
      <c r="X39" s="458"/>
    </row>
    <row r="40" spans="1:24" x14ac:dyDescent="0.2">
      <c r="A40" s="173" t="s">
        <v>117</v>
      </c>
      <c r="B40" s="179"/>
      <c r="C40" s="179"/>
      <c r="D40" s="180"/>
      <c r="E40" s="457"/>
      <c r="F40" s="457"/>
      <c r="G40" s="457"/>
      <c r="H40" s="457"/>
      <c r="I40" s="457"/>
      <c r="J40" s="457"/>
      <c r="K40" s="457"/>
      <c r="L40" s="457"/>
      <c r="M40" s="457"/>
      <c r="N40" s="457"/>
      <c r="O40" s="457"/>
      <c r="P40" s="457"/>
      <c r="Q40" s="457"/>
      <c r="R40" s="457"/>
      <c r="S40" s="457"/>
      <c r="T40" s="457"/>
      <c r="U40" s="457"/>
      <c r="V40" s="457"/>
      <c r="W40" s="457"/>
      <c r="X40" s="457"/>
    </row>
    <row r="41" spans="1:24" ht="6" customHeight="1" x14ac:dyDescent="0.2">
      <c r="A41" s="178"/>
      <c r="B41" s="179"/>
      <c r="C41" s="179"/>
      <c r="D41" s="180"/>
      <c r="E41" s="457"/>
      <c r="F41" s="457"/>
      <c r="G41" s="457"/>
      <c r="H41" s="457"/>
      <c r="I41" s="457"/>
      <c r="J41" s="457"/>
      <c r="K41" s="457"/>
      <c r="L41" s="457"/>
      <c r="M41" s="457"/>
      <c r="N41" s="457"/>
      <c r="O41" s="457"/>
      <c r="P41" s="457"/>
      <c r="Q41" s="457"/>
      <c r="R41" s="457"/>
      <c r="S41" s="457"/>
      <c r="T41" s="457"/>
      <c r="U41" s="457"/>
      <c r="V41" s="457"/>
      <c r="W41" s="457"/>
      <c r="X41" s="457"/>
    </row>
    <row r="42" spans="1:24" x14ac:dyDescent="0.2">
      <c r="A42" s="178"/>
      <c r="B42" s="179"/>
      <c r="C42" s="174" t="s">
        <v>93</v>
      </c>
      <c r="D42" s="180"/>
      <c r="E42" s="460">
        <f>C.2.DRE!E$32</f>
        <v>-3600</v>
      </c>
      <c r="F42" s="460">
        <f>C.2.DRE!F$32</f>
        <v>-1588.7500199999999</v>
      </c>
      <c r="G42" s="460">
        <f>C.2.DRE!G$32</f>
        <v>24489.999959999994</v>
      </c>
      <c r="H42" s="460">
        <f>C.2.DRE!H$32</f>
        <v>133326.95658</v>
      </c>
      <c r="I42" s="460">
        <f>C.2.DRE!I$32</f>
        <v>167108.15420999995</v>
      </c>
      <c r="J42" s="460">
        <f>C.2.DRE!J$32</f>
        <v>164110.80863999997</v>
      </c>
      <c r="K42" s="460">
        <f>C.2.DRE!K$32</f>
        <v>161113.46312999996</v>
      </c>
      <c r="L42" s="460">
        <f>C.2.DRE!L$32</f>
        <v>158116.11758999995</v>
      </c>
      <c r="M42" s="460">
        <f>C.2.DRE!M$32</f>
        <v>155118.77208</v>
      </c>
      <c r="N42" s="460">
        <f>C.2.DRE!N$32</f>
        <v>152121.42656999998</v>
      </c>
      <c r="O42" s="460">
        <f>C.2.DRE!O$32</f>
        <v>149124.08099999998</v>
      </c>
      <c r="P42" s="460">
        <f>C.2.DRE!P$32</f>
        <v>146126.73548999999</v>
      </c>
      <c r="Q42" s="460">
        <f>C.2.DRE!Q$32</f>
        <v>143129.38994999998</v>
      </c>
      <c r="R42" s="460">
        <f>C.2.DRE!R$32</f>
        <v>140132.04443999997</v>
      </c>
      <c r="S42" s="460">
        <f>C.2.DRE!S$32</f>
        <v>137134.69886999996</v>
      </c>
      <c r="T42" s="460">
        <f>C.2.DRE!T$32</f>
        <v>134137.35336000001</v>
      </c>
      <c r="U42" s="460">
        <f>C.2.DRE!U$32</f>
        <v>131140.00784999999</v>
      </c>
      <c r="V42" s="460">
        <f>C.2.DRE!V$32</f>
        <v>128142.66228000002</v>
      </c>
      <c r="W42" s="460">
        <f>C.2.DRE!W$32</f>
        <v>50028.497340000002</v>
      </c>
      <c r="X42" s="460">
        <f>C.2.DRE!X$32</f>
        <v>24489.999959999994</v>
      </c>
    </row>
    <row r="43" spans="1:24" ht="6" customHeight="1" x14ac:dyDescent="0.2">
      <c r="A43" s="178"/>
      <c r="B43" s="179"/>
      <c r="C43" s="179"/>
      <c r="D43" s="180"/>
      <c r="E43" s="457"/>
      <c r="F43" s="457"/>
      <c r="G43" s="457"/>
      <c r="H43" s="457"/>
      <c r="I43" s="457"/>
      <c r="J43" s="457"/>
      <c r="K43" s="457"/>
      <c r="L43" s="457"/>
      <c r="M43" s="457"/>
      <c r="N43" s="457"/>
      <c r="O43" s="457"/>
      <c r="P43" s="457"/>
      <c r="Q43" s="457"/>
      <c r="R43" s="457"/>
      <c r="S43" s="457"/>
      <c r="T43" s="457"/>
      <c r="U43" s="457"/>
      <c r="V43" s="457"/>
      <c r="W43" s="457"/>
      <c r="X43" s="457"/>
    </row>
    <row r="44" spans="1:24" x14ac:dyDescent="0.2">
      <c r="A44" s="178"/>
      <c r="B44" s="179"/>
      <c r="C44" s="174" t="s">
        <v>94</v>
      </c>
      <c r="D44" s="358">
        <v>0.25</v>
      </c>
      <c r="E44" s="457"/>
      <c r="F44" s="457"/>
      <c r="G44" s="457"/>
      <c r="H44" s="457"/>
      <c r="I44" s="457"/>
      <c r="J44" s="457"/>
      <c r="K44" s="457"/>
      <c r="L44" s="457"/>
      <c r="M44" s="457"/>
      <c r="N44" s="457"/>
      <c r="O44" s="457"/>
      <c r="P44" s="457"/>
      <c r="Q44" s="457"/>
      <c r="R44" s="457"/>
      <c r="S44" s="457"/>
      <c r="T44" s="457"/>
      <c r="U44" s="457"/>
      <c r="V44" s="457"/>
      <c r="W44" s="457"/>
      <c r="X44" s="457"/>
    </row>
    <row r="45" spans="1:24" x14ac:dyDescent="0.2">
      <c r="A45" s="178"/>
      <c r="B45" s="179"/>
      <c r="C45" s="357" t="s">
        <v>95</v>
      </c>
      <c r="D45" s="180"/>
      <c r="E45" s="457">
        <f t="shared" ref="E45:X45" si="6">-E50/$D44</f>
        <v>0</v>
      </c>
      <c r="F45" s="457">
        <f t="shared" si="6"/>
        <v>0</v>
      </c>
      <c r="G45" s="457">
        <f t="shared" si="6"/>
        <v>5188.7500199999995</v>
      </c>
      <c r="H45" s="457">
        <f t="shared" si="6"/>
        <v>0</v>
      </c>
      <c r="I45" s="457">
        <f t="shared" si="6"/>
        <v>0</v>
      </c>
      <c r="J45" s="457">
        <f t="shared" si="6"/>
        <v>0</v>
      </c>
      <c r="K45" s="457">
        <f t="shared" si="6"/>
        <v>0</v>
      </c>
      <c r="L45" s="457">
        <f t="shared" si="6"/>
        <v>0</v>
      </c>
      <c r="M45" s="457">
        <f t="shared" si="6"/>
        <v>0</v>
      </c>
      <c r="N45" s="457">
        <f t="shared" si="6"/>
        <v>0</v>
      </c>
      <c r="O45" s="457">
        <f t="shared" si="6"/>
        <v>0</v>
      </c>
      <c r="P45" s="457">
        <f t="shared" si="6"/>
        <v>0</v>
      </c>
      <c r="Q45" s="457">
        <f t="shared" si="6"/>
        <v>0</v>
      </c>
      <c r="R45" s="457">
        <f t="shared" si="6"/>
        <v>0</v>
      </c>
      <c r="S45" s="457">
        <f t="shared" si="6"/>
        <v>0</v>
      </c>
      <c r="T45" s="457">
        <f t="shared" si="6"/>
        <v>0</v>
      </c>
      <c r="U45" s="457">
        <f t="shared" si="6"/>
        <v>0</v>
      </c>
      <c r="V45" s="457">
        <f t="shared" si="6"/>
        <v>0</v>
      </c>
      <c r="W45" s="457">
        <f t="shared" si="6"/>
        <v>0</v>
      </c>
      <c r="X45" s="457">
        <f t="shared" si="6"/>
        <v>0</v>
      </c>
    </row>
    <row r="46" spans="1:24" x14ac:dyDescent="0.2">
      <c r="A46" s="178"/>
      <c r="B46" s="179"/>
      <c r="C46" s="357" t="s">
        <v>96</v>
      </c>
      <c r="D46" s="180"/>
      <c r="E46" s="457">
        <f>E$42-E45</f>
        <v>-3600</v>
      </c>
      <c r="F46" s="457">
        <f>F$42-F45</f>
        <v>-1588.7500199999999</v>
      </c>
      <c r="G46" s="457">
        <f t="shared" ref="G46:X46" si="7">G$42-G45</f>
        <v>19301.249939999994</v>
      </c>
      <c r="H46" s="457">
        <f t="shared" si="7"/>
        <v>133326.95658</v>
      </c>
      <c r="I46" s="457">
        <f t="shared" si="7"/>
        <v>167108.15420999995</v>
      </c>
      <c r="J46" s="457">
        <f t="shared" si="7"/>
        <v>164110.80863999997</v>
      </c>
      <c r="K46" s="457">
        <f t="shared" si="7"/>
        <v>161113.46312999996</v>
      </c>
      <c r="L46" s="457">
        <f t="shared" si="7"/>
        <v>158116.11758999995</v>
      </c>
      <c r="M46" s="457">
        <f t="shared" si="7"/>
        <v>155118.77208</v>
      </c>
      <c r="N46" s="457">
        <f t="shared" si="7"/>
        <v>152121.42656999998</v>
      </c>
      <c r="O46" s="457">
        <f t="shared" si="7"/>
        <v>149124.08099999998</v>
      </c>
      <c r="P46" s="457">
        <f t="shared" si="7"/>
        <v>146126.73548999999</v>
      </c>
      <c r="Q46" s="457">
        <f t="shared" si="7"/>
        <v>143129.38994999998</v>
      </c>
      <c r="R46" s="457">
        <f t="shared" si="7"/>
        <v>140132.04443999997</v>
      </c>
      <c r="S46" s="457">
        <f t="shared" si="7"/>
        <v>137134.69886999996</v>
      </c>
      <c r="T46" s="457">
        <f t="shared" si="7"/>
        <v>134137.35336000001</v>
      </c>
      <c r="U46" s="457">
        <f t="shared" si="7"/>
        <v>131140.00784999999</v>
      </c>
      <c r="V46" s="457">
        <f t="shared" si="7"/>
        <v>128142.66228000002</v>
      </c>
      <c r="W46" s="457">
        <f t="shared" si="7"/>
        <v>50028.497340000002</v>
      </c>
      <c r="X46" s="457">
        <f t="shared" si="7"/>
        <v>24489.999959999994</v>
      </c>
    </row>
    <row r="47" spans="1:24" ht="6" customHeight="1" x14ac:dyDescent="0.2">
      <c r="A47" s="178"/>
      <c r="B47" s="179"/>
      <c r="C47" s="179"/>
      <c r="D47" s="180"/>
      <c r="E47" s="457"/>
      <c r="F47" s="457"/>
      <c r="G47" s="457"/>
      <c r="H47" s="457"/>
      <c r="I47" s="457"/>
      <c r="J47" s="457"/>
      <c r="K47" s="457"/>
      <c r="L47" s="457"/>
      <c r="M47" s="457"/>
      <c r="N47" s="457"/>
      <c r="O47" s="457"/>
      <c r="P47" s="457"/>
      <c r="Q47" s="457"/>
      <c r="R47" s="457"/>
      <c r="S47" s="457"/>
      <c r="T47" s="457"/>
      <c r="U47" s="457"/>
      <c r="V47" s="457"/>
      <c r="W47" s="457"/>
      <c r="X47" s="457"/>
    </row>
    <row r="48" spans="1:24" x14ac:dyDescent="0.2">
      <c r="A48" s="178"/>
      <c r="B48" s="179"/>
      <c r="C48" s="174" t="s">
        <v>99</v>
      </c>
      <c r="D48" s="180"/>
      <c r="E48" s="457">
        <f>D48+D49+D50</f>
        <v>0</v>
      </c>
      <c r="F48" s="457">
        <f>E48+E49+E50</f>
        <v>900</v>
      </c>
      <c r="G48" s="457">
        <f t="shared" ref="G48:X48" si="8">F48+F49+F50</f>
        <v>1297.1875049999999</v>
      </c>
      <c r="H48" s="457">
        <f t="shared" si="8"/>
        <v>0</v>
      </c>
      <c r="I48" s="457">
        <f t="shared" si="8"/>
        <v>0</v>
      </c>
      <c r="J48" s="457">
        <f t="shared" si="8"/>
        <v>0</v>
      </c>
      <c r="K48" s="457">
        <f t="shared" si="8"/>
        <v>0</v>
      </c>
      <c r="L48" s="457">
        <f t="shared" si="8"/>
        <v>0</v>
      </c>
      <c r="M48" s="457">
        <f t="shared" si="8"/>
        <v>0</v>
      </c>
      <c r="N48" s="457">
        <f t="shared" si="8"/>
        <v>0</v>
      </c>
      <c r="O48" s="457">
        <f t="shared" si="8"/>
        <v>0</v>
      </c>
      <c r="P48" s="457">
        <f t="shared" si="8"/>
        <v>0</v>
      </c>
      <c r="Q48" s="457">
        <f t="shared" si="8"/>
        <v>0</v>
      </c>
      <c r="R48" s="457">
        <f t="shared" si="8"/>
        <v>0</v>
      </c>
      <c r="S48" s="457">
        <f t="shared" si="8"/>
        <v>0</v>
      </c>
      <c r="T48" s="457">
        <f t="shared" si="8"/>
        <v>0</v>
      </c>
      <c r="U48" s="457">
        <f t="shared" si="8"/>
        <v>0</v>
      </c>
      <c r="V48" s="457">
        <f t="shared" si="8"/>
        <v>0</v>
      </c>
      <c r="W48" s="457">
        <f t="shared" si="8"/>
        <v>0</v>
      </c>
      <c r="X48" s="457">
        <f t="shared" si="8"/>
        <v>0</v>
      </c>
    </row>
    <row r="49" spans="1:24" x14ac:dyDescent="0.2">
      <c r="A49" s="178"/>
      <c r="B49" s="179"/>
      <c r="C49" s="357" t="s">
        <v>97</v>
      </c>
      <c r="D49" s="180"/>
      <c r="E49" s="457">
        <f t="shared" ref="E49:X49" si="9">IF(E$42&lt;0,-E$42*$D44,0)</f>
        <v>900</v>
      </c>
      <c r="F49" s="457">
        <f t="shared" si="9"/>
        <v>397.18750499999999</v>
      </c>
      <c r="G49" s="457">
        <f t="shared" si="9"/>
        <v>0</v>
      </c>
      <c r="H49" s="457">
        <f t="shared" si="9"/>
        <v>0</v>
      </c>
      <c r="I49" s="457">
        <f t="shared" si="9"/>
        <v>0</v>
      </c>
      <c r="J49" s="457">
        <f t="shared" si="9"/>
        <v>0</v>
      </c>
      <c r="K49" s="457">
        <f t="shared" si="9"/>
        <v>0</v>
      </c>
      <c r="L49" s="457">
        <f t="shared" si="9"/>
        <v>0</v>
      </c>
      <c r="M49" s="457">
        <f t="shared" si="9"/>
        <v>0</v>
      </c>
      <c r="N49" s="457">
        <f t="shared" si="9"/>
        <v>0</v>
      </c>
      <c r="O49" s="457">
        <f t="shared" si="9"/>
        <v>0</v>
      </c>
      <c r="P49" s="457">
        <f t="shared" si="9"/>
        <v>0</v>
      </c>
      <c r="Q49" s="457">
        <f t="shared" si="9"/>
        <v>0</v>
      </c>
      <c r="R49" s="457">
        <f t="shared" si="9"/>
        <v>0</v>
      </c>
      <c r="S49" s="457">
        <f t="shared" si="9"/>
        <v>0</v>
      </c>
      <c r="T49" s="457">
        <f t="shared" si="9"/>
        <v>0</v>
      </c>
      <c r="U49" s="457">
        <f t="shared" si="9"/>
        <v>0</v>
      </c>
      <c r="V49" s="457">
        <f t="shared" si="9"/>
        <v>0</v>
      </c>
      <c r="W49" s="457">
        <f t="shared" si="9"/>
        <v>0</v>
      </c>
      <c r="X49" s="457">
        <f t="shared" si="9"/>
        <v>0</v>
      </c>
    </row>
    <row r="50" spans="1:24" x14ac:dyDescent="0.2">
      <c r="A50" s="178"/>
      <c r="B50" s="179"/>
      <c r="C50" s="357" t="s">
        <v>98</v>
      </c>
      <c r="D50" s="180"/>
      <c r="E50" s="457">
        <f>IF(E$42&lt;0,0,-MIN(-E53*30%,E48+E49))</f>
        <v>0</v>
      </c>
      <c r="F50" s="457">
        <f>IF(F$42&lt;0,0,-MIN(-F53*30%,F48+F49))</f>
        <v>0</v>
      </c>
      <c r="G50" s="457">
        <f t="shared" ref="G50:X50" si="10">IF(G$42&lt;0,0,-MIN(-G53*30%,G48+G49))</f>
        <v>-1297.1875049999999</v>
      </c>
      <c r="H50" s="457">
        <f t="shared" si="10"/>
        <v>0</v>
      </c>
      <c r="I50" s="457">
        <f t="shared" si="10"/>
        <v>0</v>
      </c>
      <c r="J50" s="457">
        <f t="shared" si="10"/>
        <v>0</v>
      </c>
      <c r="K50" s="457">
        <f t="shared" si="10"/>
        <v>0</v>
      </c>
      <c r="L50" s="457">
        <f t="shared" si="10"/>
        <v>0</v>
      </c>
      <c r="M50" s="457">
        <f t="shared" si="10"/>
        <v>0</v>
      </c>
      <c r="N50" s="457">
        <f t="shared" si="10"/>
        <v>0</v>
      </c>
      <c r="O50" s="457">
        <f t="shared" si="10"/>
        <v>0</v>
      </c>
      <c r="P50" s="457">
        <f t="shared" si="10"/>
        <v>0</v>
      </c>
      <c r="Q50" s="457">
        <f t="shared" si="10"/>
        <v>0</v>
      </c>
      <c r="R50" s="457">
        <f t="shared" si="10"/>
        <v>0</v>
      </c>
      <c r="S50" s="457">
        <f t="shared" si="10"/>
        <v>0</v>
      </c>
      <c r="T50" s="457">
        <f t="shared" si="10"/>
        <v>0</v>
      </c>
      <c r="U50" s="457">
        <f t="shared" si="10"/>
        <v>0</v>
      </c>
      <c r="V50" s="457">
        <f t="shared" si="10"/>
        <v>0</v>
      </c>
      <c r="W50" s="457">
        <f t="shared" si="10"/>
        <v>0</v>
      </c>
      <c r="X50" s="457">
        <f t="shared" si="10"/>
        <v>0</v>
      </c>
    </row>
    <row r="51" spans="1:24" ht="6" customHeight="1" x14ac:dyDescent="0.2">
      <c r="A51" s="178"/>
      <c r="B51" s="179"/>
      <c r="C51" s="357"/>
      <c r="D51" s="180"/>
      <c r="E51" s="457"/>
      <c r="F51" s="457"/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57"/>
      <c r="R51" s="457"/>
      <c r="S51" s="457"/>
      <c r="T51" s="457"/>
      <c r="U51" s="457"/>
      <c r="V51" s="457"/>
      <c r="W51" s="457"/>
      <c r="X51" s="457"/>
    </row>
    <row r="52" spans="1:24" x14ac:dyDescent="0.2">
      <c r="A52" s="178"/>
      <c r="B52" s="179"/>
      <c r="C52" s="174" t="s">
        <v>100</v>
      </c>
      <c r="D52" s="180"/>
      <c r="E52" s="457"/>
      <c r="F52" s="457"/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57"/>
      <c r="R52" s="457"/>
      <c r="S52" s="457"/>
      <c r="T52" s="457"/>
      <c r="U52" s="457"/>
      <c r="V52" s="457"/>
      <c r="W52" s="457"/>
      <c r="X52" s="457"/>
    </row>
    <row r="53" spans="1:24" x14ac:dyDescent="0.2">
      <c r="A53" s="178"/>
      <c r="B53" s="179"/>
      <c r="C53" s="357" t="s">
        <v>104</v>
      </c>
      <c r="D53" s="180"/>
      <c r="E53" s="457">
        <f t="shared" ref="E53:X53" si="11">-IF(E$42&lt;0,0,E$42*$D44)</f>
        <v>0</v>
      </c>
      <c r="F53" s="457">
        <f t="shared" si="11"/>
        <v>0</v>
      </c>
      <c r="G53" s="457">
        <f t="shared" si="11"/>
        <v>-6122.4999899999984</v>
      </c>
      <c r="H53" s="457">
        <f t="shared" si="11"/>
        <v>-33331.739145</v>
      </c>
      <c r="I53" s="457">
        <f t="shared" si="11"/>
        <v>-41777.038552499987</v>
      </c>
      <c r="J53" s="457">
        <f t="shared" si="11"/>
        <v>-41027.702159999993</v>
      </c>
      <c r="K53" s="457">
        <f t="shared" si="11"/>
        <v>-40278.36578249999</v>
      </c>
      <c r="L53" s="457">
        <f t="shared" si="11"/>
        <v>-39529.029397499988</v>
      </c>
      <c r="M53" s="457">
        <f t="shared" si="11"/>
        <v>-38779.693019999999</v>
      </c>
      <c r="N53" s="457">
        <f t="shared" si="11"/>
        <v>-38030.356642499995</v>
      </c>
      <c r="O53" s="457">
        <f t="shared" si="11"/>
        <v>-37281.020249999994</v>
      </c>
      <c r="P53" s="457">
        <f t="shared" si="11"/>
        <v>-36531.683872499998</v>
      </c>
      <c r="Q53" s="457">
        <f t="shared" si="11"/>
        <v>-35782.347487499996</v>
      </c>
      <c r="R53" s="457">
        <f t="shared" si="11"/>
        <v>-35033.011109999992</v>
      </c>
      <c r="S53" s="457">
        <f t="shared" si="11"/>
        <v>-34283.674717499991</v>
      </c>
      <c r="T53" s="457">
        <f t="shared" si="11"/>
        <v>-33534.338340000002</v>
      </c>
      <c r="U53" s="457">
        <f t="shared" si="11"/>
        <v>-32785.001962499999</v>
      </c>
      <c r="V53" s="457">
        <f t="shared" si="11"/>
        <v>-32035.665570000005</v>
      </c>
      <c r="W53" s="457">
        <f t="shared" si="11"/>
        <v>-12507.124335</v>
      </c>
      <c r="X53" s="457">
        <f t="shared" si="11"/>
        <v>-6122.4999899999984</v>
      </c>
    </row>
    <row r="54" spans="1:24" x14ac:dyDescent="0.2">
      <c r="A54" s="178"/>
      <c r="B54" s="179"/>
      <c r="C54" s="357" t="s">
        <v>105</v>
      </c>
      <c r="D54" s="180"/>
      <c r="E54" s="457">
        <f t="shared" ref="E54:X54" si="12">-IF(E46&lt;0,0,E46*$D44)</f>
        <v>0</v>
      </c>
      <c r="F54" s="457">
        <f t="shared" si="12"/>
        <v>0</v>
      </c>
      <c r="G54" s="457">
        <f t="shared" si="12"/>
        <v>-4825.3124849999986</v>
      </c>
      <c r="H54" s="457">
        <f t="shared" si="12"/>
        <v>-33331.739145</v>
      </c>
      <c r="I54" s="457">
        <f t="shared" si="12"/>
        <v>-41777.038552499987</v>
      </c>
      <c r="J54" s="457">
        <f t="shared" si="12"/>
        <v>-41027.702159999993</v>
      </c>
      <c r="K54" s="457">
        <f t="shared" si="12"/>
        <v>-40278.36578249999</v>
      </c>
      <c r="L54" s="457">
        <f t="shared" si="12"/>
        <v>-39529.029397499988</v>
      </c>
      <c r="M54" s="457">
        <f t="shared" si="12"/>
        <v>-38779.693019999999</v>
      </c>
      <c r="N54" s="457">
        <f t="shared" si="12"/>
        <v>-38030.356642499995</v>
      </c>
      <c r="O54" s="457">
        <f t="shared" si="12"/>
        <v>-37281.020249999994</v>
      </c>
      <c r="P54" s="457">
        <f t="shared" si="12"/>
        <v>-36531.683872499998</v>
      </c>
      <c r="Q54" s="457">
        <f t="shared" si="12"/>
        <v>-35782.347487499996</v>
      </c>
      <c r="R54" s="457">
        <f t="shared" si="12"/>
        <v>-35033.011109999992</v>
      </c>
      <c r="S54" s="457">
        <f t="shared" si="12"/>
        <v>-34283.674717499991</v>
      </c>
      <c r="T54" s="457">
        <f t="shared" si="12"/>
        <v>-33534.338340000002</v>
      </c>
      <c r="U54" s="457">
        <f t="shared" si="12"/>
        <v>-32785.001962499999</v>
      </c>
      <c r="V54" s="457">
        <f t="shared" si="12"/>
        <v>-32035.665570000005</v>
      </c>
      <c r="W54" s="457">
        <f t="shared" si="12"/>
        <v>-12507.124335</v>
      </c>
      <c r="X54" s="457">
        <f t="shared" si="12"/>
        <v>-6122.4999899999984</v>
      </c>
    </row>
    <row r="55" spans="1:24" x14ac:dyDescent="0.2">
      <c r="A55" s="178"/>
      <c r="B55" s="179"/>
      <c r="C55" s="357" t="s">
        <v>99</v>
      </c>
      <c r="D55" s="180"/>
      <c r="E55" s="457">
        <f>E49+E50</f>
        <v>900</v>
      </c>
      <c r="F55" s="457">
        <f t="shared" ref="F55:X55" si="13">F49+F50</f>
        <v>397.18750499999999</v>
      </c>
      <c r="G55" s="457">
        <f t="shared" si="13"/>
        <v>-1297.1875049999999</v>
      </c>
      <c r="H55" s="457">
        <f t="shared" si="13"/>
        <v>0</v>
      </c>
      <c r="I55" s="457">
        <f t="shared" si="13"/>
        <v>0</v>
      </c>
      <c r="J55" s="457">
        <f t="shared" si="13"/>
        <v>0</v>
      </c>
      <c r="K55" s="457">
        <f t="shared" si="13"/>
        <v>0</v>
      </c>
      <c r="L55" s="457">
        <f t="shared" si="13"/>
        <v>0</v>
      </c>
      <c r="M55" s="457">
        <f t="shared" si="13"/>
        <v>0</v>
      </c>
      <c r="N55" s="457">
        <f t="shared" si="13"/>
        <v>0</v>
      </c>
      <c r="O55" s="457">
        <f t="shared" si="13"/>
        <v>0</v>
      </c>
      <c r="P55" s="457">
        <f t="shared" si="13"/>
        <v>0</v>
      </c>
      <c r="Q55" s="457">
        <f t="shared" si="13"/>
        <v>0</v>
      </c>
      <c r="R55" s="457">
        <f t="shared" si="13"/>
        <v>0</v>
      </c>
      <c r="S55" s="457">
        <f t="shared" si="13"/>
        <v>0</v>
      </c>
      <c r="T55" s="457">
        <f t="shared" si="13"/>
        <v>0</v>
      </c>
      <c r="U55" s="457">
        <f t="shared" si="13"/>
        <v>0</v>
      </c>
      <c r="V55" s="457">
        <f t="shared" si="13"/>
        <v>0</v>
      </c>
      <c r="W55" s="457">
        <f t="shared" si="13"/>
        <v>0</v>
      </c>
      <c r="X55" s="457">
        <f t="shared" si="13"/>
        <v>0</v>
      </c>
    </row>
    <row r="56" spans="1:24" ht="6" customHeight="1" x14ac:dyDescent="0.2">
      <c r="A56" s="178"/>
      <c r="B56" s="179"/>
      <c r="C56" s="179"/>
      <c r="D56" s="180"/>
      <c r="E56" s="457"/>
      <c r="F56" s="457"/>
      <c r="G56" s="457"/>
      <c r="H56" s="457"/>
      <c r="I56" s="457"/>
      <c r="J56" s="457"/>
      <c r="K56" s="457"/>
      <c r="L56" s="457"/>
      <c r="M56" s="457"/>
      <c r="N56" s="457"/>
      <c r="O56" s="457"/>
      <c r="P56" s="457"/>
      <c r="Q56" s="457"/>
      <c r="R56" s="457"/>
      <c r="S56" s="457"/>
      <c r="T56" s="457"/>
      <c r="U56" s="457"/>
      <c r="V56" s="457"/>
      <c r="W56" s="457"/>
      <c r="X56" s="457"/>
    </row>
    <row r="57" spans="1:24" ht="6" customHeight="1" x14ac:dyDescent="0.2">
      <c r="A57" s="178"/>
      <c r="B57" s="179"/>
      <c r="C57" s="179"/>
      <c r="D57" s="180"/>
      <c r="E57" s="457"/>
      <c r="F57" s="457"/>
      <c r="G57" s="457"/>
      <c r="H57" s="457"/>
      <c r="I57" s="457"/>
      <c r="J57" s="457"/>
      <c r="K57" s="457"/>
      <c r="L57" s="457"/>
      <c r="M57" s="457"/>
      <c r="N57" s="457"/>
      <c r="O57" s="457"/>
      <c r="P57" s="457"/>
      <c r="Q57" s="457"/>
      <c r="R57" s="457"/>
      <c r="S57" s="457"/>
      <c r="T57" s="457"/>
      <c r="U57" s="457"/>
      <c r="V57" s="457"/>
      <c r="W57" s="457"/>
      <c r="X57" s="457"/>
    </row>
    <row r="58" spans="1:24" x14ac:dyDescent="0.2">
      <c r="A58" s="178"/>
      <c r="B58" s="179"/>
      <c r="C58" s="174" t="s">
        <v>31</v>
      </c>
      <c r="D58" s="358">
        <v>0.09</v>
      </c>
      <c r="E58" s="457"/>
      <c r="F58" s="457"/>
      <c r="G58" s="457"/>
      <c r="H58" s="457"/>
      <c r="I58" s="457"/>
      <c r="J58" s="457"/>
      <c r="K58" s="457"/>
      <c r="L58" s="457"/>
      <c r="M58" s="457"/>
      <c r="N58" s="457"/>
      <c r="O58" s="457"/>
      <c r="P58" s="457"/>
      <c r="Q58" s="457"/>
      <c r="R58" s="457"/>
      <c r="S58" s="457"/>
      <c r="T58" s="457"/>
      <c r="U58" s="457"/>
      <c r="V58" s="457"/>
      <c r="W58" s="457"/>
      <c r="X58" s="457"/>
    </row>
    <row r="59" spans="1:24" x14ac:dyDescent="0.2">
      <c r="A59" s="178"/>
      <c r="B59" s="179"/>
      <c r="C59" s="357" t="s">
        <v>95</v>
      </c>
      <c r="D59" s="180"/>
      <c r="E59" s="457">
        <f t="shared" ref="E59:X59" si="14">-E64/$D58</f>
        <v>0</v>
      </c>
      <c r="F59" s="457">
        <f t="shared" si="14"/>
        <v>0</v>
      </c>
      <c r="G59" s="457">
        <f t="shared" si="14"/>
        <v>5188.7500200000004</v>
      </c>
      <c r="H59" s="457">
        <f t="shared" si="14"/>
        <v>0</v>
      </c>
      <c r="I59" s="457">
        <f t="shared" si="14"/>
        <v>0</v>
      </c>
      <c r="J59" s="457">
        <f t="shared" si="14"/>
        <v>0</v>
      </c>
      <c r="K59" s="457">
        <f t="shared" si="14"/>
        <v>0</v>
      </c>
      <c r="L59" s="457">
        <f t="shared" si="14"/>
        <v>0</v>
      </c>
      <c r="M59" s="457">
        <f t="shared" si="14"/>
        <v>0</v>
      </c>
      <c r="N59" s="457">
        <f t="shared" si="14"/>
        <v>0</v>
      </c>
      <c r="O59" s="457">
        <f t="shared" si="14"/>
        <v>0</v>
      </c>
      <c r="P59" s="457">
        <f t="shared" si="14"/>
        <v>0</v>
      </c>
      <c r="Q59" s="457">
        <f t="shared" si="14"/>
        <v>0</v>
      </c>
      <c r="R59" s="457">
        <f t="shared" si="14"/>
        <v>0</v>
      </c>
      <c r="S59" s="457">
        <f t="shared" si="14"/>
        <v>0</v>
      </c>
      <c r="T59" s="457">
        <f t="shared" si="14"/>
        <v>0</v>
      </c>
      <c r="U59" s="457">
        <f t="shared" si="14"/>
        <v>0</v>
      </c>
      <c r="V59" s="457">
        <f t="shared" si="14"/>
        <v>0</v>
      </c>
      <c r="W59" s="457">
        <f t="shared" si="14"/>
        <v>0</v>
      </c>
      <c r="X59" s="457">
        <f t="shared" si="14"/>
        <v>0</v>
      </c>
    </row>
    <row r="60" spans="1:24" x14ac:dyDescent="0.2">
      <c r="A60" s="178"/>
      <c r="B60" s="179"/>
      <c r="C60" s="357" t="s">
        <v>96</v>
      </c>
      <c r="D60" s="180"/>
      <c r="E60" s="457">
        <f t="shared" ref="E60:X60" si="15">E$42-E59</f>
        <v>-3600</v>
      </c>
      <c r="F60" s="457">
        <f t="shared" si="15"/>
        <v>-1588.7500199999999</v>
      </c>
      <c r="G60" s="457">
        <f t="shared" si="15"/>
        <v>19301.249939999994</v>
      </c>
      <c r="H60" s="457">
        <f t="shared" si="15"/>
        <v>133326.95658</v>
      </c>
      <c r="I60" s="457">
        <f t="shared" si="15"/>
        <v>167108.15420999995</v>
      </c>
      <c r="J60" s="457">
        <f t="shared" si="15"/>
        <v>164110.80863999997</v>
      </c>
      <c r="K60" s="457">
        <f t="shared" si="15"/>
        <v>161113.46312999996</v>
      </c>
      <c r="L60" s="457">
        <f t="shared" si="15"/>
        <v>158116.11758999995</v>
      </c>
      <c r="M60" s="457">
        <f t="shared" si="15"/>
        <v>155118.77208</v>
      </c>
      <c r="N60" s="457">
        <f t="shared" si="15"/>
        <v>152121.42656999998</v>
      </c>
      <c r="O60" s="457">
        <f t="shared" si="15"/>
        <v>149124.08099999998</v>
      </c>
      <c r="P60" s="457">
        <f t="shared" si="15"/>
        <v>146126.73548999999</v>
      </c>
      <c r="Q60" s="457">
        <f t="shared" si="15"/>
        <v>143129.38994999998</v>
      </c>
      <c r="R60" s="457">
        <f t="shared" si="15"/>
        <v>140132.04443999997</v>
      </c>
      <c r="S60" s="457">
        <f t="shared" si="15"/>
        <v>137134.69886999996</v>
      </c>
      <c r="T60" s="457">
        <f t="shared" si="15"/>
        <v>134137.35336000001</v>
      </c>
      <c r="U60" s="457">
        <f t="shared" si="15"/>
        <v>131140.00784999999</v>
      </c>
      <c r="V60" s="457">
        <f t="shared" si="15"/>
        <v>128142.66228000002</v>
      </c>
      <c r="W60" s="457">
        <f t="shared" si="15"/>
        <v>50028.497340000002</v>
      </c>
      <c r="X60" s="457">
        <f t="shared" si="15"/>
        <v>24489.999959999994</v>
      </c>
    </row>
    <row r="61" spans="1:24" ht="6" customHeight="1" x14ac:dyDescent="0.2">
      <c r="A61" s="178"/>
      <c r="B61" s="179"/>
      <c r="C61" s="179"/>
      <c r="D61" s="180"/>
      <c r="E61" s="457"/>
      <c r="F61" s="457"/>
      <c r="G61" s="457"/>
      <c r="H61" s="457"/>
      <c r="I61" s="457"/>
      <c r="J61" s="457"/>
      <c r="K61" s="457"/>
      <c r="L61" s="457"/>
      <c r="M61" s="457"/>
      <c r="N61" s="457"/>
      <c r="O61" s="457"/>
      <c r="P61" s="457"/>
      <c r="Q61" s="457"/>
      <c r="R61" s="457"/>
      <c r="S61" s="457"/>
      <c r="T61" s="457"/>
      <c r="U61" s="457"/>
      <c r="V61" s="457"/>
      <c r="W61" s="457"/>
      <c r="X61" s="457"/>
    </row>
    <row r="62" spans="1:24" x14ac:dyDescent="0.2">
      <c r="A62" s="178"/>
      <c r="B62" s="179"/>
      <c r="C62" s="174" t="s">
        <v>101</v>
      </c>
      <c r="D62" s="180"/>
      <c r="E62" s="460">
        <f>D62+D63+D64</f>
        <v>0</v>
      </c>
      <c r="F62" s="460">
        <f>E62+E63+E64</f>
        <v>324</v>
      </c>
      <c r="G62" s="460">
        <f t="shared" ref="G62:X62" si="16">F62+F63+F64</f>
        <v>466.98750180000002</v>
      </c>
      <c r="H62" s="460">
        <f t="shared" si="16"/>
        <v>0</v>
      </c>
      <c r="I62" s="460">
        <f t="shared" si="16"/>
        <v>0</v>
      </c>
      <c r="J62" s="460">
        <f t="shared" si="16"/>
        <v>0</v>
      </c>
      <c r="K62" s="460">
        <f t="shared" si="16"/>
        <v>0</v>
      </c>
      <c r="L62" s="460">
        <f t="shared" si="16"/>
        <v>0</v>
      </c>
      <c r="M62" s="460">
        <f t="shared" si="16"/>
        <v>0</v>
      </c>
      <c r="N62" s="460">
        <f t="shared" si="16"/>
        <v>0</v>
      </c>
      <c r="O62" s="460">
        <f t="shared" si="16"/>
        <v>0</v>
      </c>
      <c r="P62" s="460">
        <f t="shared" si="16"/>
        <v>0</v>
      </c>
      <c r="Q62" s="460">
        <f t="shared" si="16"/>
        <v>0</v>
      </c>
      <c r="R62" s="460">
        <f t="shared" si="16"/>
        <v>0</v>
      </c>
      <c r="S62" s="460">
        <f t="shared" si="16"/>
        <v>0</v>
      </c>
      <c r="T62" s="460">
        <f t="shared" si="16"/>
        <v>0</v>
      </c>
      <c r="U62" s="460">
        <f t="shared" si="16"/>
        <v>0</v>
      </c>
      <c r="V62" s="460">
        <f t="shared" si="16"/>
        <v>0</v>
      </c>
      <c r="W62" s="460">
        <f t="shared" si="16"/>
        <v>0</v>
      </c>
      <c r="X62" s="460">
        <f t="shared" si="16"/>
        <v>0</v>
      </c>
    </row>
    <row r="63" spans="1:24" x14ac:dyDescent="0.2">
      <c r="A63" s="178"/>
      <c r="B63" s="179"/>
      <c r="C63" s="357" t="s">
        <v>97</v>
      </c>
      <c r="D63" s="180"/>
      <c r="E63" s="457">
        <f>IF(E$42&lt;0,-E$42*$D58,0)</f>
        <v>324</v>
      </c>
      <c r="F63" s="457">
        <f t="shared" ref="F63:X63" si="17">IF(F$42&lt;0,-F$42*$D58,0)</f>
        <v>142.98750179999999</v>
      </c>
      <c r="G63" s="457">
        <f t="shared" si="17"/>
        <v>0</v>
      </c>
      <c r="H63" s="457">
        <f t="shared" si="17"/>
        <v>0</v>
      </c>
      <c r="I63" s="457">
        <f t="shared" si="17"/>
        <v>0</v>
      </c>
      <c r="J63" s="457">
        <f t="shared" si="17"/>
        <v>0</v>
      </c>
      <c r="K63" s="457">
        <f t="shared" si="17"/>
        <v>0</v>
      </c>
      <c r="L63" s="457">
        <f t="shared" si="17"/>
        <v>0</v>
      </c>
      <c r="M63" s="457">
        <f t="shared" si="17"/>
        <v>0</v>
      </c>
      <c r="N63" s="457">
        <f t="shared" si="17"/>
        <v>0</v>
      </c>
      <c r="O63" s="457">
        <f t="shared" si="17"/>
        <v>0</v>
      </c>
      <c r="P63" s="457">
        <f t="shared" si="17"/>
        <v>0</v>
      </c>
      <c r="Q63" s="457">
        <f t="shared" si="17"/>
        <v>0</v>
      </c>
      <c r="R63" s="457">
        <f t="shared" si="17"/>
        <v>0</v>
      </c>
      <c r="S63" s="457">
        <f t="shared" si="17"/>
        <v>0</v>
      </c>
      <c r="T63" s="457">
        <f t="shared" si="17"/>
        <v>0</v>
      </c>
      <c r="U63" s="457">
        <f t="shared" si="17"/>
        <v>0</v>
      </c>
      <c r="V63" s="457">
        <f t="shared" si="17"/>
        <v>0</v>
      </c>
      <c r="W63" s="457">
        <f t="shared" si="17"/>
        <v>0</v>
      </c>
      <c r="X63" s="457">
        <f t="shared" si="17"/>
        <v>0</v>
      </c>
    </row>
    <row r="64" spans="1:24" x14ac:dyDescent="0.2">
      <c r="A64" s="178"/>
      <c r="B64" s="179"/>
      <c r="C64" s="357" t="s">
        <v>98</v>
      </c>
      <c r="D64" s="180"/>
      <c r="E64" s="457">
        <f>IF(E$42&lt;0,0,-MIN(-E67*30%,E62+E63))</f>
        <v>0</v>
      </c>
      <c r="F64" s="457">
        <f>IF(F$42&lt;0,0,-MIN(-F67*30%,F62+F63))</f>
        <v>0</v>
      </c>
      <c r="G64" s="457">
        <f t="shared" ref="G64:X64" si="18">IF(G$42&lt;0,0,-MIN(-G67*30%,G62+G63))</f>
        <v>-466.98750180000002</v>
      </c>
      <c r="H64" s="457">
        <f t="shared" si="18"/>
        <v>0</v>
      </c>
      <c r="I64" s="457">
        <f t="shared" si="18"/>
        <v>0</v>
      </c>
      <c r="J64" s="457">
        <f t="shared" si="18"/>
        <v>0</v>
      </c>
      <c r="K64" s="457">
        <f t="shared" si="18"/>
        <v>0</v>
      </c>
      <c r="L64" s="457">
        <f t="shared" si="18"/>
        <v>0</v>
      </c>
      <c r="M64" s="457">
        <f t="shared" si="18"/>
        <v>0</v>
      </c>
      <c r="N64" s="457">
        <f t="shared" si="18"/>
        <v>0</v>
      </c>
      <c r="O64" s="457">
        <f t="shared" si="18"/>
        <v>0</v>
      </c>
      <c r="P64" s="457">
        <f t="shared" si="18"/>
        <v>0</v>
      </c>
      <c r="Q64" s="457">
        <f t="shared" si="18"/>
        <v>0</v>
      </c>
      <c r="R64" s="457">
        <f t="shared" si="18"/>
        <v>0</v>
      </c>
      <c r="S64" s="457">
        <f t="shared" si="18"/>
        <v>0</v>
      </c>
      <c r="T64" s="457">
        <f t="shared" si="18"/>
        <v>0</v>
      </c>
      <c r="U64" s="457">
        <f t="shared" si="18"/>
        <v>0</v>
      </c>
      <c r="V64" s="457">
        <f t="shared" si="18"/>
        <v>0</v>
      </c>
      <c r="W64" s="457">
        <f t="shared" si="18"/>
        <v>0</v>
      </c>
      <c r="X64" s="457">
        <f t="shared" si="18"/>
        <v>0</v>
      </c>
    </row>
    <row r="65" spans="1:24" ht="6" customHeight="1" x14ac:dyDescent="0.2">
      <c r="A65" s="178"/>
      <c r="B65" s="179"/>
      <c r="C65" s="357"/>
      <c r="D65" s="180"/>
      <c r="E65" s="457"/>
      <c r="F65" s="457"/>
      <c r="G65" s="457"/>
      <c r="H65" s="457"/>
      <c r="I65" s="457"/>
      <c r="J65" s="457"/>
      <c r="K65" s="457"/>
      <c r="L65" s="457"/>
      <c r="M65" s="457"/>
      <c r="N65" s="457"/>
      <c r="O65" s="457"/>
      <c r="P65" s="457"/>
      <c r="Q65" s="457"/>
      <c r="R65" s="457"/>
      <c r="S65" s="457"/>
      <c r="T65" s="457"/>
      <c r="U65" s="457"/>
      <c r="V65" s="457"/>
      <c r="W65" s="457"/>
      <c r="X65" s="457"/>
    </row>
    <row r="66" spans="1:24" x14ac:dyDescent="0.2">
      <c r="A66" s="178"/>
      <c r="B66" s="179"/>
      <c r="C66" s="174" t="s">
        <v>102</v>
      </c>
      <c r="D66" s="180"/>
      <c r="E66" s="457"/>
      <c r="F66" s="457"/>
      <c r="G66" s="457"/>
      <c r="H66" s="457"/>
      <c r="I66" s="457"/>
      <c r="J66" s="457"/>
      <c r="K66" s="457"/>
      <c r="L66" s="457"/>
      <c r="M66" s="457"/>
      <c r="N66" s="457"/>
      <c r="O66" s="457"/>
      <c r="P66" s="457"/>
      <c r="Q66" s="457"/>
      <c r="R66" s="457"/>
      <c r="S66" s="457"/>
      <c r="T66" s="457"/>
      <c r="U66" s="457"/>
      <c r="V66" s="457"/>
      <c r="W66" s="457"/>
      <c r="X66" s="457"/>
    </row>
    <row r="67" spans="1:24" x14ac:dyDescent="0.2">
      <c r="A67" s="178"/>
      <c r="B67" s="179"/>
      <c r="C67" s="357" t="s">
        <v>103</v>
      </c>
      <c r="D67" s="180"/>
      <c r="E67" s="457">
        <f>-IF(E$42&lt;0,0,E$42*$D58)</f>
        <v>0</v>
      </c>
      <c r="F67" s="457">
        <f>-IF(F$42&lt;0,0,F$42*$D58)</f>
        <v>0</v>
      </c>
      <c r="G67" s="457">
        <f t="shared" ref="G67:X67" si="19">-IF(G$42&lt;0,0,G$42*$D58)</f>
        <v>-2204.0999963999993</v>
      </c>
      <c r="H67" s="457">
        <f t="shared" si="19"/>
        <v>-11999.426092199999</v>
      </c>
      <c r="I67" s="457">
        <f t="shared" si="19"/>
        <v>-15039.733878899995</v>
      </c>
      <c r="J67" s="457">
        <f t="shared" si="19"/>
        <v>-14769.972777599996</v>
      </c>
      <c r="K67" s="457">
        <f t="shared" si="19"/>
        <v>-14500.211681699995</v>
      </c>
      <c r="L67" s="457">
        <f t="shared" si="19"/>
        <v>-14230.450583099995</v>
      </c>
      <c r="M67" s="457">
        <f t="shared" si="19"/>
        <v>-13960.689487199999</v>
      </c>
      <c r="N67" s="457">
        <f t="shared" si="19"/>
        <v>-13690.928391299998</v>
      </c>
      <c r="O67" s="457">
        <f t="shared" si="19"/>
        <v>-13421.167289999998</v>
      </c>
      <c r="P67" s="457">
        <f t="shared" si="19"/>
        <v>-13151.406194099998</v>
      </c>
      <c r="Q67" s="457">
        <f t="shared" si="19"/>
        <v>-12881.645095499998</v>
      </c>
      <c r="R67" s="457">
        <f t="shared" si="19"/>
        <v>-12611.883999599997</v>
      </c>
      <c r="S67" s="457">
        <f t="shared" si="19"/>
        <v>-12342.122898299996</v>
      </c>
      <c r="T67" s="457">
        <f t="shared" si="19"/>
        <v>-12072.361802400001</v>
      </c>
      <c r="U67" s="457">
        <f t="shared" si="19"/>
        <v>-11802.600706499999</v>
      </c>
      <c r="V67" s="457">
        <f t="shared" si="19"/>
        <v>-11532.839605200001</v>
      </c>
      <c r="W67" s="457">
        <f t="shared" si="19"/>
        <v>-4502.5647606000002</v>
      </c>
      <c r="X67" s="457">
        <f t="shared" si="19"/>
        <v>-2204.0999963999993</v>
      </c>
    </row>
    <row r="68" spans="1:24" x14ac:dyDescent="0.2">
      <c r="A68" s="178"/>
      <c r="B68" s="179"/>
      <c r="C68" s="357" t="s">
        <v>106</v>
      </c>
      <c r="D68" s="180"/>
      <c r="E68" s="457">
        <f>-IF(E60&lt;0,0,E60*$D58)</f>
        <v>0</v>
      </c>
      <c r="F68" s="457">
        <f t="shared" ref="F68:X68" si="20">-IF(F60&lt;0,0,F60*$D58)</f>
        <v>0</v>
      </c>
      <c r="G68" s="457">
        <f t="shared" si="20"/>
        <v>-1737.1124945999993</v>
      </c>
      <c r="H68" s="457">
        <f t="shared" si="20"/>
        <v>-11999.426092199999</v>
      </c>
      <c r="I68" s="457">
        <f t="shared" si="20"/>
        <v>-15039.733878899995</v>
      </c>
      <c r="J68" s="457">
        <f t="shared" si="20"/>
        <v>-14769.972777599996</v>
      </c>
      <c r="K68" s="457">
        <f t="shared" si="20"/>
        <v>-14500.211681699995</v>
      </c>
      <c r="L68" s="457">
        <f t="shared" si="20"/>
        <v>-14230.450583099995</v>
      </c>
      <c r="M68" s="457">
        <f t="shared" si="20"/>
        <v>-13960.689487199999</v>
      </c>
      <c r="N68" s="457">
        <f t="shared" si="20"/>
        <v>-13690.928391299998</v>
      </c>
      <c r="O68" s="457">
        <f t="shared" si="20"/>
        <v>-13421.167289999998</v>
      </c>
      <c r="P68" s="457">
        <f t="shared" si="20"/>
        <v>-13151.406194099998</v>
      </c>
      <c r="Q68" s="457">
        <f t="shared" si="20"/>
        <v>-12881.645095499998</v>
      </c>
      <c r="R68" s="457">
        <f t="shared" si="20"/>
        <v>-12611.883999599997</v>
      </c>
      <c r="S68" s="457">
        <f t="shared" si="20"/>
        <v>-12342.122898299996</v>
      </c>
      <c r="T68" s="457">
        <f t="shared" si="20"/>
        <v>-12072.361802400001</v>
      </c>
      <c r="U68" s="457">
        <f t="shared" si="20"/>
        <v>-11802.600706499999</v>
      </c>
      <c r="V68" s="457">
        <f t="shared" si="20"/>
        <v>-11532.839605200001</v>
      </c>
      <c r="W68" s="457">
        <f t="shared" si="20"/>
        <v>-4502.5647606000002</v>
      </c>
      <c r="X68" s="457">
        <f t="shared" si="20"/>
        <v>-2204.0999963999993</v>
      </c>
    </row>
    <row r="69" spans="1:24" x14ac:dyDescent="0.2">
      <c r="A69" s="178"/>
      <c r="B69" s="179"/>
      <c r="C69" s="357" t="s">
        <v>101</v>
      </c>
      <c r="D69" s="180"/>
      <c r="E69" s="457">
        <f>E63+E64</f>
        <v>324</v>
      </c>
      <c r="F69" s="457">
        <f t="shared" ref="F69:X69" si="21">F63+F64</f>
        <v>142.98750179999999</v>
      </c>
      <c r="G69" s="457">
        <f t="shared" si="21"/>
        <v>-466.98750180000002</v>
      </c>
      <c r="H69" s="457">
        <f t="shared" si="21"/>
        <v>0</v>
      </c>
      <c r="I69" s="457">
        <f t="shared" si="21"/>
        <v>0</v>
      </c>
      <c r="J69" s="457">
        <f t="shared" si="21"/>
        <v>0</v>
      </c>
      <c r="K69" s="457">
        <f t="shared" si="21"/>
        <v>0</v>
      </c>
      <c r="L69" s="457">
        <f t="shared" si="21"/>
        <v>0</v>
      </c>
      <c r="M69" s="457">
        <f t="shared" si="21"/>
        <v>0</v>
      </c>
      <c r="N69" s="457">
        <f t="shared" si="21"/>
        <v>0</v>
      </c>
      <c r="O69" s="457">
        <f t="shared" si="21"/>
        <v>0</v>
      </c>
      <c r="P69" s="457">
        <f t="shared" si="21"/>
        <v>0</v>
      </c>
      <c r="Q69" s="457">
        <f t="shared" si="21"/>
        <v>0</v>
      </c>
      <c r="R69" s="457">
        <f t="shared" si="21"/>
        <v>0</v>
      </c>
      <c r="S69" s="457">
        <f t="shared" si="21"/>
        <v>0</v>
      </c>
      <c r="T69" s="457">
        <f t="shared" si="21"/>
        <v>0</v>
      </c>
      <c r="U69" s="457">
        <f t="shared" si="21"/>
        <v>0</v>
      </c>
      <c r="V69" s="457">
        <f t="shared" si="21"/>
        <v>0</v>
      </c>
      <c r="W69" s="457">
        <f t="shared" si="21"/>
        <v>0</v>
      </c>
      <c r="X69" s="457">
        <f t="shared" si="21"/>
        <v>0</v>
      </c>
    </row>
    <row r="70" spans="1:24" ht="6" customHeight="1" x14ac:dyDescent="0.2">
      <c r="A70" s="355"/>
      <c r="B70" s="356"/>
      <c r="C70" s="356"/>
      <c r="D70" s="262"/>
      <c r="E70" s="459"/>
      <c r="F70" s="459"/>
      <c r="G70" s="459"/>
      <c r="H70" s="459"/>
      <c r="I70" s="459"/>
      <c r="J70" s="459"/>
      <c r="K70" s="459"/>
      <c r="L70" s="459"/>
      <c r="M70" s="459"/>
      <c r="N70" s="459"/>
      <c r="O70" s="459"/>
      <c r="P70" s="459"/>
      <c r="Q70" s="459"/>
      <c r="R70" s="459"/>
      <c r="S70" s="459"/>
      <c r="T70" s="459"/>
      <c r="U70" s="459"/>
      <c r="V70" s="459"/>
      <c r="W70" s="459"/>
      <c r="X70" s="459"/>
    </row>
    <row r="71" spans="1:24" ht="6" customHeight="1" x14ac:dyDescent="0.2">
      <c r="A71" s="167"/>
      <c r="B71" s="168"/>
      <c r="C71" s="168"/>
      <c r="D71" s="169"/>
      <c r="E71" s="458"/>
      <c r="F71" s="458"/>
      <c r="G71" s="458"/>
      <c r="H71" s="458"/>
      <c r="I71" s="458"/>
      <c r="J71" s="458"/>
      <c r="K71" s="458"/>
      <c r="L71" s="458"/>
      <c r="M71" s="458"/>
      <c r="N71" s="458"/>
      <c r="O71" s="458"/>
      <c r="P71" s="458"/>
      <c r="Q71" s="458"/>
      <c r="R71" s="458"/>
      <c r="S71" s="458"/>
      <c r="T71" s="458"/>
      <c r="U71" s="458"/>
      <c r="V71" s="458"/>
      <c r="W71" s="458"/>
      <c r="X71" s="458"/>
    </row>
    <row r="72" spans="1:24" x14ac:dyDescent="0.2">
      <c r="A72" s="173" t="s">
        <v>118</v>
      </c>
      <c r="B72" s="179"/>
      <c r="C72" s="179"/>
      <c r="D72" s="180"/>
      <c r="E72" s="457"/>
      <c r="F72" s="457"/>
      <c r="G72" s="457"/>
      <c r="H72" s="457"/>
      <c r="I72" s="457"/>
      <c r="J72" s="457"/>
      <c r="K72" s="457"/>
      <c r="L72" s="457"/>
      <c r="M72" s="457"/>
      <c r="N72" s="457"/>
      <c r="O72" s="457"/>
      <c r="P72" s="457"/>
      <c r="Q72" s="457"/>
      <c r="R72" s="457"/>
      <c r="S72" s="457"/>
      <c r="T72" s="457"/>
      <c r="U72" s="457"/>
      <c r="V72" s="457"/>
      <c r="W72" s="457"/>
      <c r="X72" s="457"/>
    </row>
    <row r="73" spans="1:24" ht="6" customHeight="1" x14ac:dyDescent="0.2">
      <c r="A73" s="178"/>
      <c r="B73" s="179"/>
      <c r="C73" s="179"/>
      <c r="D73" s="180"/>
      <c r="E73" s="457"/>
      <c r="F73" s="457"/>
      <c r="G73" s="457"/>
      <c r="H73" s="457"/>
      <c r="I73" s="457"/>
      <c r="J73" s="457"/>
      <c r="K73" s="457"/>
      <c r="L73" s="457"/>
      <c r="M73" s="457"/>
      <c r="N73" s="457"/>
      <c r="O73" s="457"/>
      <c r="P73" s="457"/>
      <c r="Q73" s="457"/>
      <c r="R73" s="457"/>
      <c r="S73" s="457"/>
      <c r="T73" s="457"/>
      <c r="U73" s="457"/>
      <c r="V73" s="457"/>
      <c r="W73" s="457"/>
      <c r="X73" s="457"/>
    </row>
    <row r="74" spans="1:24" x14ac:dyDescent="0.2">
      <c r="A74" s="178"/>
      <c r="B74" s="179"/>
      <c r="C74" s="174" t="s">
        <v>120</v>
      </c>
      <c r="D74" s="180"/>
      <c r="E74" s="460">
        <f>C.2.DRE!E$27</f>
        <v>-3600</v>
      </c>
      <c r="F74" s="460">
        <f>C.2.DRE!F$27</f>
        <v>-1588.7500199999999</v>
      </c>
      <c r="G74" s="460">
        <f>C.2.DRE!G$27</f>
        <v>24489.999959999994</v>
      </c>
      <c r="H74" s="460">
        <f>C.2.DRE!H$27</f>
        <v>133326.95658</v>
      </c>
      <c r="I74" s="460">
        <f>C.2.DRE!I$27</f>
        <v>167108.15420999995</v>
      </c>
      <c r="J74" s="460">
        <f>C.2.DRE!J$27</f>
        <v>164110.80863999997</v>
      </c>
      <c r="K74" s="460">
        <f>C.2.DRE!K$27</f>
        <v>161113.46312999996</v>
      </c>
      <c r="L74" s="460">
        <f>C.2.DRE!L$27</f>
        <v>158116.11758999995</v>
      </c>
      <c r="M74" s="460">
        <f>C.2.DRE!M$27</f>
        <v>155118.77208</v>
      </c>
      <c r="N74" s="460">
        <f>C.2.DRE!N$27</f>
        <v>152121.42656999998</v>
      </c>
      <c r="O74" s="460">
        <f>C.2.DRE!O$27</f>
        <v>149124.08099999998</v>
      </c>
      <c r="P74" s="460">
        <f>C.2.DRE!P$27</f>
        <v>146126.73548999999</v>
      </c>
      <c r="Q74" s="460">
        <f>C.2.DRE!Q$27</f>
        <v>143129.38994999998</v>
      </c>
      <c r="R74" s="460">
        <f>C.2.DRE!R$27</f>
        <v>140132.04443999997</v>
      </c>
      <c r="S74" s="460">
        <f>C.2.DRE!S$27</f>
        <v>137134.69886999996</v>
      </c>
      <c r="T74" s="460">
        <f>C.2.DRE!T$27</f>
        <v>134137.35336000001</v>
      </c>
      <c r="U74" s="460">
        <f>C.2.DRE!U$27</f>
        <v>131140.00784999999</v>
      </c>
      <c r="V74" s="460">
        <f>C.2.DRE!V$27</f>
        <v>128142.66228000002</v>
      </c>
      <c r="W74" s="460">
        <f>C.2.DRE!W$27</f>
        <v>50028.497340000002</v>
      </c>
      <c r="X74" s="460">
        <f>C.2.DRE!X$27</f>
        <v>24489.999959999994</v>
      </c>
    </row>
    <row r="75" spans="1:24" ht="6" customHeight="1" x14ac:dyDescent="0.2">
      <c r="A75" s="178"/>
      <c r="B75" s="179"/>
      <c r="C75" s="357"/>
      <c r="D75" s="180"/>
      <c r="E75" s="457"/>
      <c r="F75" s="457"/>
      <c r="G75" s="457"/>
      <c r="H75" s="457"/>
      <c r="I75" s="457"/>
      <c r="J75" s="457"/>
      <c r="K75" s="457"/>
      <c r="L75" s="457"/>
      <c r="M75" s="457"/>
      <c r="N75" s="457"/>
      <c r="O75" s="457"/>
      <c r="P75" s="457"/>
      <c r="Q75" s="457"/>
      <c r="R75" s="457"/>
      <c r="S75" s="457"/>
      <c r="T75" s="457"/>
      <c r="U75" s="457"/>
      <c r="V75" s="457"/>
      <c r="W75" s="457"/>
      <c r="X75" s="457"/>
    </row>
    <row r="76" spans="1:24" x14ac:dyDescent="0.2">
      <c r="A76" s="178"/>
      <c r="B76" s="179"/>
      <c r="C76" s="174" t="s">
        <v>94</v>
      </c>
      <c r="D76" s="358">
        <v>0.25</v>
      </c>
      <c r="E76" s="457"/>
      <c r="F76" s="457"/>
      <c r="G76" s="457"/>
      <c r="H76" s="457"/>
      <c r="I76" s="457"/>
      <c r="J76" s="457"/>
      <c r="K76" s="457"/>
      <c r="L76" s="457"/>
      <c r="M76" s="457"/>
      <c r="N76" s="457"/>
      <c r="O76" s="457"/>
      <c r="P76" s="457"/>
      <c r="Q76" s="457"/>
      <c r="R76" s="457"/>
      <c r="S76" s="457"/>
      <c r="T76" s="457"/>
      <c r="U76" s="457"/>
      <c r="V76" s="457"/>
      <c r="W76" s="457"/>
      <c r="X76" s="457"/>
    </row>
    <row r="77" spans="1:24" x14ac:dyDescent="0.2">
      <c r="A77" s="178"/>
      <c r="B77" s="179"/>
      <c r="C77" s="357" t="s">
        <v>95</v>
      </c>
      <c r="D77" s="180"/>
      <c r="E77" s="457">
        <f t="shared" ref="E77:X77" si="22">-E82/$D76</f>
        <v>0</v>
      </c>
      <c r="F77" s="457">
        <f t="shared" si="22"/>
        <v>0</v>
      </c>
      <c r="G77" s="457">
        <f t="shared" si="22"/>
        <v>5188.7500199999995</v>
      </c>
      <c r="H77" s="457">
        <f t="shared" si="22"/>
        <v>0</v>
      </c>
      <c r="I77" s="457">
        <f t="shared" si="22"/>
        <v>0</v>
      </c>
      <c r="J77" s="457">
        <f t="shared" si="22"/>
        <v>0</v>
      </c>
      <c r="K77" s="457">
        <f t="shared" si="22"/>
        <v>0</v>
      </c>
      <c r="L77" s="457">
        <f t="shared" si="22"/>
        <v>0</v>
      </c>
      <c r="M77" s="457">
        <f t="shared" si="22"/>
        <v>0</v>
      </c>
      <c r="N77" s="457">
        <f t="shared" si="22"/>
        <v>0</v>
      </c>
      <c r="O77" s="457">
        <f t="shared" si="22"/>
        <v>0</v>
      </c>
      <c r="P77" s="457">
        <f t="shared" si="22"/>
        <v>0</v>
      </c>
      <c r="Q77" s="457">
        <f t="shared" si="22"/>
        <v>0</v>
      </c>
      <c r="R77" s="457">
        <f t="shared" si="22"/>
        <v>0</v>
      </c>
      <c r="S77" s="457">
        <f t="shared" si="22"/>
        <v>0</v>
      </c>
      <c r="T77" s="457">
        <f t="shared" si="22"/>
        <v>0</v>
      </c>
      <c r="U77" s="457">
        <f t="shared" si="22"/>
        <v>0</v>
      </c>
      <c r="V77" s="457">
        <f t="shared" si="22"/>
        <v>0</v>
      </c>
      <c r="W77" s="457">
        <f t="shared" si="22"/>
        <v>0</v>
      </c>
      <c r="X77" s="457">
        <f t="shared" si="22"/>
        <v>0</v>
      </c>
    </row>
    <row r="78" spans="1:24" x14ac:dyDescent="0.2">
      <c r="A78" s="178"/>
      <c r="B78" s="179"/>
      <c r="C78" s="357" t="s">
        <v>96</v>
      </c>
      <c r="D78" s="180"/>
      <c r="E78" s="457">
        <f>E$74-E77</f>
        <v>-3600</v>
      </c>
      <c r="F78" s="457">
        <f t="shared" ref="F78:X78" si="23">F$74-F77</f>
        <v>-1588.7500199999999</v>
      </c>
      <c r="G78" s="457">
        <f t="shared" si="23"/>
        <v>19301.249939999994</v>
      </c>
      <c r="H78" s="457">
        <f t="shared" si="23"/>
        <v>133326.95658</v>
      </c>
      <c r="I78" s="457">
        <f t="shared" si="23"/>
        <v>167108.15420999995</v>
      </c>
      <c r="J78" s="457">
        <f t="shared" si="23"/>
        <v>164110.80863999997</v>
      </c>
      <c r="K78" s="457">
        <f t="shared" si="23"/>
        <v>161113.46312999996</v>
      </c>
      <c r="L78" s="457">
        <f t="shared" si="23"/>
        <v>158116.11758999995</v>
      </c>
      <c r="M78" s="457">
        <f t="shared" si="23"/>
        <v>155118.77208</v>
      </c>
      <c r="N78" s="457">
        <f t="shared" si="23"/>
        <v>152121.42656999998</v>
      </c>
      <c r="O78" s="457">
        <f t="shared" si="23"/>
        <v>149124.08099999998</v>
      </c>
      <c r="P78" s="457">
        <f t="shared" si="23"/>
        <v>146126.73548999999</v>
      </c>
      <c r="Q78" s="457">
        <f t="shared" si="23"/>
        <v>143129.38994999998</v>
      </c>
      <c r="R78" s="457">
        <f t="shared" si="23"/>
        <v>140132.04443999997</v>
      </c>
      <c r="S78" s="457">
        <f t="shared" si="23"/>
        <v>137134.69886999996</v>
      </c>
      <c r="T78" s="457">
        <f t="shared" si="23"/>
        <v>134137.35336000001</v>
      </c>
      <c r="U78" s="457">
        <f t="shared" si="23"/>
        <v>131140.00784999999</v>
      </c>
      <c r="V78" s="457">
        <f t="shared" si="23"/>
        <v>128142.66228000002</v>
      </c>
      <c r="W78" s="457">
        <f t="shared" si="23"/>
        <v>50028.497340000002</v>
      </c>
      <c r="X78" s="457">
        <f t="shared" si="23"/>
        <v>24489.999959999994</v>
      </c>
    </row>
    <row r="79" spans="1:24" ht="6" customHeight="1" x14ac:dyDescent="0.2">
      <c r="A79" s="178"/>
      <c r="B79" s="179"/>
      <c r="C79" s="179"/>
      <c r="D79" s="180"/>
      <c r="E79" s="457"/>
      <c r="F79" s="457"/>
      <c r="G79" s="457"/>
      <c r="H79" s="457"/>
      <c r="I79" s="457"/>
      <c r="J79" s="457"/>
      <c r="K79" s="457"/>
      <c r="L79" s="457"/>
      <c r="M79" s="457"/>
      <c r="N79" s="457"/>
      <c r="O79" s="457"/>
      <c r="P79" s="457"/>
      <c r="Q79" s="457"/>
      <c r="R79" s="457"/>
      <c r="S79" s="457"/>
      <c r="T79" s="457"/>
      <c r="U79" s="457"/>
      <c r="V79" s="457"/>
      <c r="W79" s="457"/>
      <c r="X79" s="457"/>
    </row>
    <row r="80" spans="1:24" x14ac:dyDescent="0.2">
      <c r="A80" s="178"/>
      <c r="B80" s="179"/>
      <c r="C80" s="174" t="s">
        <v>99</v>
      </c>
      <c r="D80" s="180"/>
      <c r="E80" s="457">
        <f>D80+D81+D82</f>
        <v>0</v>
      </c>
      <c r="F80" s="457">
        <f>E80+E81+E82</f>
        <v>900</v>
      </c>
      <c r="G80" s="457">
        <f t="shared" ref="G80:X80" si="24">F80+F81+F82</f>
        <v>1297.1875049999999</v>
      </c>
      <c r="H80" s="457">
        <f t="shared" si="24"/>
        <v>0</v>
      </c>
      <c r="I80" s="457">
        <f t="shared" si="24"/>
        <v>0</v>
      </c>
      <c r="J80" s="457">
        <f t="shared" si="24"/>
        <v>0</v>
      </c>
      <c r="K80" s="457">
        <f t="shared" si="24"/>
        <v>0</v>
      </c>
      <c r="L80" s="457">
        <f t="shared" si="24"/>
        <v>0</v>
      </c>
      <c r="M80" s="457">
        <f t="shared" si="24"/>
        <v>0</v>
      </c>
      <c r="N80" s="457">
        <f t="shared" si="24"/>
        <v>0</v>
      </c>
      <c r="O80" s="457">
        <f t="shared" si="24"/>
        <v>0</v>
      </c>
      <c r="P80" s="457">
        <f t="shared" si="24"/>
        <v>0</v>
      </c>
      <c r="Q80" s="457">
        <f t="shared" si="24"/>
        <v>0</v>
      </c>
      <c r="R80" s="457">
        <f t="shared" si="24"/>
        <v>0</v>
      </c>
      <c r="S80" s="457">
        <f t="shared" si="24"/>
        <v>0</v>
      </c>
      <c r="T80" s="457">
        <f t="shared" si="24"/>
        <v>0</v>
      </c>
      <c r="U80" s="457">
        <f t="shared" si="24"/>
        <v>0</v>
      </c>
      <c r="V80" s="457">
        <f t="shared" si="24"/>
        <v>0</v>
      </c>
      <c r="W80" s="457">
        <f t="shared" si="24"/>
        <v>0</v>
      </c>
      <c r="X80" s="457">
        <f t="shared" si="24"/>
        <v>0</v>
      </c>
    </row>
    <row r="81" spans="1:24" x14ac:dyDescent="0.2">
      <c r="A81" s="178"/>
      <c r="B81" s="179"/>
      <c r="C81" s="357" t="s">
        <v>97</v>
      </c>
      <c r="D81" s="180"/>
      <c r="E81" s="457">
        <f t="shared" ref="E81:X81" si="25">IF(E$74&lt;0,-E$74*$D76,0)</f>
        <v>900</v>
      </c>
      <c r="F81" s="457">
        <f t="shared" si="25"/>
        <v>397.18750499999999</v>
      </c>
      <c r="G81" s="457">
        <f t="shared" si="25"/>
        <v>0</v>
      </c>
      <c r="H81" s="457">
        <f t="shared" si="25"/>
        <v>0</v>
      </c>
      <c r="I81" s="457">
        <f t="shared" si="25"/>
        <v>0</v>
      </c>
      <c r="J81" s="457">
        <f t="shared" si="25"/>
        <v>0</v>
      </c>
      <c r="K81" s="457">
        <f t="shared" si="25"/>
        <v>0</v>
      </c>
      <c r="L81" s="457">
        <f t="shared" si="25"/>
        <v>0</v>
      </c>
      <c r="M81" s="457">
        <f t="shared" si="25"/>
        <v>0</v>
      </c>
      <c r="N81" s="457">
        <f t="shared" si="25"/>
        <v>0</v>
      </c>
      <c r="O81" s="457">
        <f t="shared" si="25"/>
        <v>0</v>
      </c>
      <c r="P81" s="457">
        <f t="shared" si="25"/>
        <v>0</v>
      </c>
      <c r="Q81" s="457">
        <f t="shared" si="25"/>
        <v>0</v>
      </c>
      <c r="R81" s="457">
        <f t="shared" si="25"/>
        <v>0</v>
      </c>
      <c r="S81" s="457">
        <f t="shared" si="25"/>
        <v>0</v>
      </c>
      <c r="T81" s="457">
        <f t="shared" si="25"/>
        <v>0</v>
      </c>
      <c r="U81" s="457">
        <f t="shared" si="25"/>
        <v>0</v>
      </c>
      <c r="V81" s="457">
        <f t="shared" si="25"/>
        <v>0</v>
      </c>
      <c r="W81" s="457">
        <f t="shared" si="25"/>
        <v>0</v>
      </c>
      <c r="X81" s="457">
        <f t="shared" si="25"/>
        <v>0</v>
      </c>
    </row>
    <row r="82" spans="1:24" x14ac:dyDescent="0.2">
      <c r="A82" s="178"/>
      <c r="B82" s="179"/>
      <c r="C82" s="357" t="s">
        <v>98</v>
      </c>
      <c r="D82" s="180"/>
      <c r="E82" s="457">
        <f>IF(E$74&lt;0,0,-MIN(-E85*30%,E80+E81))</f>
        <v>0</v>
      </c>
      <c r="F82" s="457">
        <f t="shared" ref="F82:X82" si="26">IF(F$74&lt;0,0,-MIN(-F85*30%,F80+F81))</f>
        <v>0</v>
      </c>
      <c r="G82" s="457">
        <f t="shared" si="26"/>
        <v>-1297.1875049999999</v>
      </c>
      <c r="H82" s="457">
        <f t="shared" si="26"/>
        <v>0</v>
      </c>
      <c r="I82" s="457">
        <f t="shared" si="26"/>
        <v>0</v>
      </c>
      <c r="J82" s="457">
        <f t="shared" si="26"/>
        <v>0</v>
      </c>
      <c r="K82" s="457">
        <f t="shared" si="26"/>
        <v>0</v>
      </c>
      <c r="L82" s="457">
        <f t="shared" si="26"/>
        <v>0</v>
      </c>
      <c r="M82" s="457">
        <f t="shared" si="26"/>
        <v>0</v>
      </c>
      <c r="N82" s="457">
        <f t="shared" si="26"/>
        <v>0</v>
      </c>
      <c r="O82" s="457">
        <f t="shared" si="26"/>
        <v>0</v>
      </c>
      <c r="P82" s="457">
        <f t="shared" si="26"/>
        <v>0</v>
      </c>
      <c r="Q82" s="457">
        <f t="shared" si="26"/>
        <v>0</v>
      </c>
      <c r="R82" s="457">
        <f t="shared" si="26"/>
        <v>0</v>
      </c>
      <c r="S82" s="457">
        <f t="shared" si="26"/>
        <v>0</v>
      </c>
      <c r="T82" s="457">
        <f t="shared" si="26"/>
        <v>0</v>
      </c>
      <c r="U82" s="457">
        <f t="shared" si="26"/>
        <v>0</v>
      </c>
      <c r="V82" s="457">
        <f t="shared" si="26"/>
        <v>0</v>
      </c>
      <c r="W82" s="457">
        <f t="shared" si="26"/>
        <v>0</v>
      </c>
      <c r="X82" s="457">
        <f t="shared" si="26"/>
        <v>0</v>
      </c>
    </row>
    <row r="83" spans="1:24" ht="6" customHeight="1" x14ac:dyDescent="0.2">
      <c r="A83" s="178"/>
      <c r="B83" s="179"/>
      <c r="C83" s="357"/>
      <c r="D83" s="180"/>
      <c r="E83" s="457"/>
      <c r="F83" s="457"/>
      <c r="G83" s="457"/>
      <c r="H83" s="457"/>
      <c r="I83" s="457"/>
      <c r="J83" s="457"/>
      <c r="K83" s="457"/>
      <c r="L83" s="457"/>
      <c r="M83" s="457"/>
      <c r="N83" s="457"/>
      <c r="O83" s="457"/>
      <c r="P83" s="457"/>
      <c r="Q83" s="457"/>
      <c r="R83" s="457"/>
      <c r="S83" s="457"/>
      <c r="T83" s="457"/>
      <c r="U83" s="457"/>
      <c r="V83" s="457"/>
      <c r="W83" s="457"/>
      <c r="X83" s="457"/>
    </row>
    <row r="84" spans="1:24" x14ac:dyDescent="0.2">
      <c r="A84" s="178"/>
      <c r="B84" s="179"/>
      <c r="C84" s="174" t="s">
        <v>100</v>
      </c>
      <c r="D84" s="180"/>
      <c r="E84" s="457"/>
      <c r="F84" s="457"/>
      <c r="G84" s="457"/>
      <c r="H84" s="457"/>
      <c r="I84" s="457"/>
      <c r="J84" s="457"/>
      <c r="K84" s="457"/>
      <c r="L84" s="457"/>
      <c r="M84" s="457"/>
      <c r="N84" s="457"/>
      <c r="O84" s="457"/>
      <c r="P84" s="457"/>
      <c r="Q84" s="457"/>
      <c r="R84" s="457"/>
      <c r="S84" s="457"/>
      <c r="T84" s="457"/>
      <c r="U84" s="457"/>
      <c r="V84" s="457"/>
      <c r="W84" s="457"/>
      <c r="X84" s="457"/>
    </row>
    <row r="85" spans="1:24" x14ac:dyDescent="0.2">
      <c r="A85" s="178"/>
      <c r="B85" s="179"/>
      <c r="C85" s="357" t="s">
        <v>104</v>
      </c>
      <c r="D85" s="180"/>
      <c r="E85" s="457">
        <f t="shared" ref="E85:X85" si="27">-IF(E$74&lt;0,0,E$74*$D76)</f>
        <v>0</v>
      </c>
      <c r="F85" s="457">
        <f t="shared" si="27"/>
        <v>0</v>
      </c>
      <c r="G85" s="457">
        <f t="shared" si="27"/>
        <v>-6122.4999899999984</v>
      </c>
      <c r="H85" s="457">
        <f t="shared" si="27"/>
        <v>-33331.739145</v>
      </c>
      <c r="I85" s="457">
        <f t="shared" si="27"/>
        <v>-41777.038552499987</v>
      </c>
      <c r="J85" s="457">
        <f t="shared" si="27"/>
        <v>-41027.702159999993</v>
      </c>
      <c r="K85" s="457">
        <f t="shared" si="27"/>
        <v>-40278.36578249999</v>
      </c>
      <c r="L85" s="457">
        <f t="shared" si="27"/>
        <v>-39529.029397499988</v>
      </c>
      <c r="M85" s="457">
        <f t="shared" si="27"/>
        <v>-38779.693019999999</v>
      </c>
      <c r="N85" s="457">
        <f t="shared" si="27"/>
        <v>-38030.356642499995</v>
      </c>
      <c r="O85" s="457">
        <f t="shared" si="27"/>
        <v>-37281.020249999994</v>
      </c>
      <c r="P85" s="457">
        <f t="shared" si="27"/>
        <v>-36531.683872499998</v>
      </c>
      <c r="Q85" s="457">
        <f t="shared" si="27"/>
        <v>-35782.347487499996</v>
      </c>
      <c r="R85" s="457">
        <f t="shared" si="27"/>
        <v>-35033.011109999992</v>
      </c>
      <c r="S85" s="457">
        <f t="shared" si="27"/>
        <v>-34283.674717499991</v>
      </c>
      <c r="T85" s="457">
        <f t="shared" si="27"/>
        <v>-33534.338340000002</v>
      </c>
      <c r="U85" s="457">
        <f t="shared" si="27"/>
        <v>-32785.001962499999</v>
      </c>
      <c r="V85" s="457">
        <f t="shared" si="27"/>
        <v>-32035.665570000005</v>
      </c>
      <c r="W85" s="457">
        <f t="shared" si="27"/>
        <v>-12507.124335</v>
      </c>
      <c r="X85" s="457">
        <f t="shared" si="27"/>
        <v>-6122.4999899999984</v>
      </c>
    </row>
    <row r="86" spans="1:24" x14ac:dyDescent="0.2">
      <c r="A86" s="178"/>
      <c r="B86" s="179"/>
      <c r="C86" s="357" t="s">
        <v>105</v>
      </c>
      <c r="D86" s="180"/>
      <c r="E86" s="457">
        <f t="shared" ref="E86:X86" si="28">-IF(E78&lt;0,0,E78*$D76)</f>
        <v>0</v>
      </c>
      <c r="F86" s="457">
        <f t="shared" si="28"/>
        <v>0</v>
      </c>
      <c r="G86" s="457">
        <f t="shared" si="28"/>
        <v>-4825.3124849999986</v>
      </c>
      <c r="H86" s="457">
        <f t="shared" si="28"/>
        <v>-33331.739145</v>
      </c>
      <c r="I86" s="457">
        <f t="shared" si="28"/>
        <v>-41777.038552499987</v>
      </c>
      <c r="J86" s="457">
        <f t="shared" si="28"/>
        <v>-41027.702159999993</v>
      </c>
      <c r="K86" s="457">
        <f t="shared" si="28"/>
        <v>-40278.36578249999</v>
      </c>
      <c r="L86" s="457">
        <f t="shared" si="28"/>
        <v>-39529.029397499988</v>
      </c>
      <c r="M86" s="457">
        <f t="shared" si="28"/>
        <v>-38779.693019999999</v>
      </c>
      <c r="N86" s="457">
        <f t="shared" si="28"/>
        <v>-38030.356642499995</v>
      </c>
      <c r="O86" s="457">
        <f t="shared" si="28"/>
        <v>-37281.020249999994</v>
      </c>
      <c r="P86" s="457">
        <f t="shared" si="28"/>
        <v>-36531.683872499998</v>
      </c>
      <c r="Q86" s="457">
        <f t="shared" si="28"/>
        <v>-35782.347487499996</v>
      </c>
      <c r="R86" s="457">
        <f t="shared" si="28"/>
        <v>-35033.011109999992</v>
      </c>
      <c r="S86" s="457">
        <f t="shared" si="28"/>
        <v>-34283.674717499991</v>
      </c>
      <c r="T86" s="457">
        <f t="shared" si="28"/>
        <v>-33534.338340000002</v>
      </c>
      <c r="U86" s="457">
        <f t="shared" si="28"/>
        <v>-32785.001962499999</v>
      </c>
      <c r="V86" s="457">
        <f t="shared" si="28"/>
        <v>-32035.665570000005</v>
      </c>
      <c r="W86" s="457">
        <f t="shared" si="28"/>
        <v>-12507.124335</v>
      </c>
      <c r="X86" s="457">
        <f t="shared" si="28"/>
        <v>-6122.4999899999984</v>
      </c>
    </row>
    <row r="87" spans="1:24" x14ac:dyDescent="0.2">
      <c r="A87" s="178"/>
      <c r="B87" s="179"/>
      <c r="C87" s="357" t="s">
        <v>99</v>
      </c>
      <c r="D87" s="180"/>
      <c r="E87" s="457">
        <f>E81+E82</f>
        <v>900</v>
      </c>
      <c r="F87" s="457">
        <f t="shared" ref="F87:X87" si="29">F81+F82</f>
        <v>397.18750499999999</v>
      </c>
      <c r="G87" s="457">
        <f t="shared" si="29"/>
        <v>-1297.1875049999999</v>
      </c>
      <c r="H87" s="457">
        <f t="shared" si="29"/>
        <v>0</v>
      </c>
      <c r="I87" s="457">
        <f t="shared" si="29"/>
        <v>0</v>
      </c>
      <c r="J87" s="457">
        <f t="shared" si="29"/>
        <v>0</v>
      </c>
      <c r="K87" s="457">
        <f t="shared" si="29"/>
        <v>0</v>
      </c>
      <c r="L87" s="457">
        <f t="shared" si="29"/>
        <v>0</v>
      </c>
      <c r="M87" s="457">
        <f t="shared" si="29"/>
        <v>0</v>
      </c>
      <c r="N87" s="457">
        <f t="shared" si="29"/>
        <v>0</v>
      </c>
      <c r="O87" s="457">
        <f t="shared" si="29"/>
        <v>0</v>
      </c>
      <c r="P87" s="457">
        <f t="shared" si="29"/>
        <v>0</v>
      </c>
      <c r="Q87" s="457">
        <f t="shared" si="29"/>
        <v>0</v>
      </c>
      <c r="R87" s="457">
        <f t="shared" si="29"/>
        <v>0</v>
      </c>
      <c r="S87" s="457">
        <f t="shared" si="29"/>
        <v>0</v>
      </c>
      <c r="T87" s="457">
        <f t="shared" si="29"/>
        <v>0</v>
      </c>
      <c r="U87" s="457">
        <f t="shared" si="29"/>
        <v>0</v>
      </c>
      <c r="V87" s="457">
        <f t="shared" si="29"/>
        <v>0</v>
      </c>
      <c r="W87" s="457">
        <f t="shared" si="29"/>
        <v>0</v>
      </c>
      <c r="X87" s="457">
        <f t="shared" si="29"/>
        <v>0</v>
      </c>
    </row>
    <row r="88" spans="1:24" ht="6" customHeight="1" x14ac:dyDescent="0.2">
      <c r="A88" s="178"/>
      <c r="B88" s="179"/>
      <c r="C88" s="179"/>
      <c r="D88" s="180"/>
      <c r="E88" s="457"/>
      <c r="F88" s="457"/>
      <c r="G88" s="457"/>
      <c r="H88" s="457"/>
      <c r="I88" s="457"/>
      <c r="J88" s="457"/>
      <c r="K88" s="457"/>
      <c r="L88" s="457"/>
      <c r="M88" s="457"/>
      <c r="N88" s="457"/>
      <c r="O88" s="457"/>
      <c r="P88" s="457"/>
      <c r="Q88" s="457"/>
      <c r="R88" s="457"/>
      <c r="S88" s="457"/>
      <c r="T88" s="457"/>
      <c r="U88" s="457"/>
      <c r="V88" s="457"/>
      <c r="W88" s="457"/>
      <c r="X88" s="457"/>
    </row>
    <row r="89" spans="1:24" ht="6" customHeight="1" x14ac:dyDescent="0.2">
      <c r="A89" s="178"/>
      <c r="B89" s="179"/>
      <c r="C89" s="179"/>
      <c r="D89" s="180"/>
      <c r="E89" s="457"/>
      <c r="F89" s="457"/>
      <c r="G89" s="457"/>
      <c r="H89" s="457"/>
      <c r="I89" s="457"/>
      <c r="J89" s="457"/>
      <c r="K89" s="457"/>
      <c r="L89" s="457"/>
      <c r="M89" s="457"/>
      <c r="N89" s="457"/>
      <c r="O89" s="457"/>
      <c r="P89" s="457"/>
      <c r="Q89" s="457"/>
      <c r="R89" s="457"/>
      <c r="S89" s="457"/>
      <c r="T89" s="457"/>
      <c r="U89" s="457"/>
      <c r="V89" s="457"/>
      <c r="W89" s="457"/>
      <c r="X89" s="457"/>
    </row>
    <row r="90" spans="1:24" x14ac:dyDescent="0.2">
      <c r="A90" s="178"/>
      <c r="B90" s="179"/>
      <c r="C90" s="174" t="s">
        <v>31</v>
      </c>
      <c r="D90" s="358">
        <v>0.09</v>
      </c>
      <c r="E90" s="457"/>
      <c r="F90" s="457"/>
      <c r="G90" s="457"/>
      <c r="H90" s="457"/>
      <c r="I90" s="457"/>
      <c r="J90" s="457"/>
      <c r="K90" s="457"/>
      <c r="L90" s="457"/>
      <c r="M90" s="457"/>
      <c r="N90" s="457"/>
      <c r="O90" s="457"/>
      <c r="P90" s="457"/>
      <c r="Q90" s="457"/>
      <c r="R90" s="457"/>
      <c r="S90" s="457"/>
      <c r="T90" s="457"/>
      <c r="U90" s="457"/>
      <c r="V90" s="457"/>
      <c r="W90" s="457"/>
      <c r="X90" s="457"/>
    </row>
    <row r="91" spans="1:24" x14ac:dyDescent="0.2">
      <c r="A91" s="178"/>
      <c r="B91" s="179"/>
      <c r="C91" s="357" t="s">
        <v>95</v>
      </c>
      <c r="D91" s="180"/>
      <c r="E91" s="457">
        <f t="shared" ref="E91:X91" si="30">-E96/$D90</f>
        <v>0</v>
      </c>
      <c r="F91" s="457">
        <f t="shared" si="30"/>
        <v>0</v>
      </c>
      <c r="G91" s="457">
        <f t="shared" si="30"/>
        <v>5188.7500200000004</v>
      </c>
      <c r="H91" s="457">
        <f t="shared" si="30"/>
        <v>0</v>
      </c>
      <c r="I91" s="457">
        <f t="shared" si="30"/>
        <v>0</v>
      </c>
      <c r="J91" s="457">
        <f t="shared" si="30"/>
        <v>0</v>
      </c>
      <c r="K91" s="457">
        <f t="shared" si="30"/>
        <v>0</v>
      </c>
      <c r="L91" s="457">
        <f t="shared" si="30"/>
        <v>0</v>
      </c>
      <c r="M91" s="457">
        <f t="shared" si="30"/>
        <v>0</v>
      </c>
      <c r="N91" s="457">
        <f t="shared" si="30"/>
        <v>0</v>
      </c>
      <c r="O91" s="457">
        <f t="shared" si="30"/>
        <v>0</v>
      </c>
      <c r="P91" s="457">
        <f t="shared" si="30"/>
        <v>0</v>
      </c>
      <c r="Q91" s="457">
        <f t="shared" si="30"/>
        <v>0</v>
      </c>
      <c r="R91" s="457">
        <f t="shared" si="30"/>
        <v>0</v>
      </c>
      <c r="S91" s="457">
        <f t="shared" si="30"/>
        <v>0</v>
      </c>
      <c r="T91" s="457">
        <f t="shared" si="30"/>
        <v>0</v>
      </c>
      <c r="U91" s="457">
        <f t="shared" si="30"/>
        <v>0</v>
      </c>
      <c r="V91" s="457">
        <f t="shared" si="30"/>
        <v>0</v>
      </c>
      <c r="W91" s="457">
        <f t="shared" si="30"/>
        <v>0</v>
      </c>
      <c r="X91" s="457">
        <f t="shared" si="30"/>
        <v>0</v>
      </c>
    </row>
    <row r="92" spans="1:24" x14ac:dyDescent="0.2">
      <c r="A92" s="178"/>
      <c r="B92" s="179"/>
      <c r="C92" s="357" t="s">
        <v>96</v>
      </c>
      <c r="D92" s="180"/>
      <c r="E92" s="457">
        <f>E$74-E91</f>
        <v>-3600</v>
      </c>
      <c r="F92" s="457">
        <f t="shared" ref="F92:X92" si="31">F$74-F91</f>
        <v>-1588.7500199999999</v>
      </c>
      <c r="G92" s="457">
        <f t="shared" si="31"/>
        <v>19301.249939999994</v>
      </c>
      <c r="H92" s="457">
        <f t="shared" si="31"/>
        <v>133326.95658</v>
      </c>
      <c r="I92" s="457">
        <f t="shared" si="31"/>
        <v>167108.15420999995</v>
      </c>
      <c r="J92" s="457">
        <f t="shared" si="31"/>
        <v>164110.80863999997</v>
      </c>
      <c r="K92" s="457">
        <f t="shared" si="31"/>
        <v>161113.46312999996</v>
      </c>
      <c r="L92" s="457">
        <f t="shared" si="31"/>
        <v>158116.11758999995</v>
      </c>
      <c r="M92" s="457">
        <f t="shared" si="31"/>
        <v>155118.77208</v>
      </c>
      <c r="N92" s="457">
        <f t="shared" si="31"/>
        <v>152121.42656999998</v>
      </c>
      <c r="O92" s="457">
        <f t="shared" si="31"/>
        <v>149124.08099999998</v>
      </c>
      <c r="P92" s="457">
        <f t="shared" si="31"/>
        <v>146126.73548999999</v>
      </c>
      <c r="Q92" s="457">
        <f t="shared" si="31"/>
        <v>143129.38994999998</v>
      </c>
      <c r="R92" s="457">
        <f t="shared" si="31"/>
        <v>140132.04443999997</v>
      </c>
      <c r="S92" s="457">
        <f t="shared" si="31"/>
        <v>137134.69886999996</v>
      </c>
      <c r="T92" s="457">
        <f t="shared" si="31"/>
        <v>134137.35336000001</v>
      </c>
      <c r="U92" s="457">
        <f t="shared" si="31"/>
        <v>131140.00784999999</v>
      </c>
      <c r="V92" s="457">
        <f t="shared" si="31"/>
        <v>128142.66228000002</v>
      </c>
      <c r="W92" s="457">
        <f t="shared" si="31"/>
        <v>50028.497340000002</v>
      </c>
      <c r="X92" s="457">
        <f t="shared" si="31"/>
        <v>24489.999959999994</v>
      </c>
    </row>
    <row r="93" spans="1:24" ht="6" customHeight="1" x14ac:dyDescent="0.2">
      <c r="A93" s="178"/>
      <c r="B93" s="179"/>
      <c r="C93" s="179"/>
      <c r="D93" s="180"/>
      <c r="E93" s="457"/>
      <c r="F93" s="457"/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57"/>
      <c r="R93" s="457"/>
      <c r="S93" s="457"/>
      <c r="T93" s="457"/>
      <c r="U93" s="457"/>
      <c r="V93" s="457"/>
      <c r="W93" s="457"/>
      <c r="X93" s="457"/>
    </row>
    <row r="94" spans="1:24" x14ac:dyDescent="0.2">
      <c r="A94" s="178"/>
      <c r="B94" s="179"/>
      <c r="C94" s="174" t="s">
        <v>101</v>
      </c>
      <c r="D94" s="180"/>
      <c r="E94" s="460">
        <f>D94+D95+D96</f>
        <v>0</v>
      </c>
      <c r="F94" s="460">
        <f>E94+E95+E96</f>
        <v>324</v>
      </c>
      <c r="G94" s="460">
        <f t="shared" ref="G94:X94" si="32">F94+F95+F96</f>
        <v>466.98750180000002</v>
      </c>
      <c r="H94" s="460">
        <f t="shared" si="32"/>
        <v>0</v>
      </c>
      <c r="I94" s="460">
        <f t="shared" si="32"/>
        <v>0</v>
      </c>
      <c r="J94" s="460">
        <f t="shared" si="32"/>
        <v>0</v>
      </c>
      <c r="K94" s="460">
        <f t="shared" si="32"/>
        <v>0</v>
      </c>
      <c r="L94" s="460">
        <f t="shared" si="32"/>
        <v>0</v>
      </c>
      <c r="M94" s="460">
        <f t="shared" si="32"/>
        <v>0</v>
      </c>
      <c r="N94" s="460">
        <f t="shared" si="32"/>
        <v>0</v>
      </c>
      <c r="O94" s="460">
        <f t="shared" si="32"/>
        <v>0</v>
      </c>
      <c r="P94" s="460">
        <f t="shared" si="32"/>
        <v>0</v>
      </c>
      <c r="Q94" s="460">
        <f t="shared" si="32"/>
        <v>0</v>
      </c>
      <c r="R94" s="460">
        <f t="shared" si="32"/>
        <v>0</v>
      </c>
      <c r="S94" s="460">
        <f t="shared" si="32"/>
        <v>0</v>
      </c>
      <c r="T94" s="460">
        <f t="shared" si="32"/>
        <v>0</v>
      </c>
      <c r="U94" s="460">
        <f t="shared" si="32"/>
        <v>0</v>
      </c>
      <c r="V94" s="460">
        <f t="shared" si="32"/>
        <v>0</v>
      </c>
      <c r="W94" s="460">
        <f t="shared" si="32"/>
        <v>0</v>
      </c>
      <c r="X94" s="460">
        <f t="shared" si="32"/>
        <v>0</v>
      </c>
    </row>
    <row r="95" spans="1:24" x14ac:dyDescent="0.2">
      <c r="A95" s="178"/>
      <c r="B95" s="179"/>
      <c r="C95" s="357" t="s">
        <v>97</v>
      </c>
      <c r="D95" s="180"/>
      <c r="E95" s="457">
        <f>IF(E$74&lt;0,-E$74*$D90,0)</f>
        <v>324</v>
      </c>
      <c r="F95" s="457">
        <f t="shared" ref="F95:X95" si="33">IF(F$74&lt;0,-F$74*$D90,0)</f>
        <v>142.98750179999999</v>
      </c>
      <c r="G95" s="457">
        <f t="shared" si="33"/>
        <v>0</v>
      </c>
      <c r="H95" s="457">
        <f t="shared" si="33"/>
        <v>0</v>
      </c>
      <c r="I95" s="457">
        <f t="shared" si="33"/>
        <v>0</v>
      </c>
      <c r="J95" s="457">
        <f t="shared" si="33"/>
        <v>0</v>
      </c>
      <c r="K95" s="457">
        <f t="shared" si="33"/>
        <v>0</v>
      </c>
      <c r="L95" s="457">
        <f t="shared" si="33"/>
        <v>0</v>
      </c>
      <c r="M95" s="457">
        <f t="shared" si="33"/>
        <v>0</v>
      </c>
      <c r="N95" s="457">
        <f t="shared" si="33"/>
        <v>0</v>
      </c>
      <c r="O95" s="457">
        <f t="shared" si="33"/>
        <v>0</v>
      </c>
      <c r="P95" s="457">
        <f t="shared" si="33"/>
        <v>0</v>
      </c>
      <c r="Q95" s="457">
        <f t="shared" si="33"/>
        <v>0</v>
      </c>
      <c r="R95" s="457">
        <f t="shared" si="33"/>
        <v>0</v>
      </c>
      <c r="S95" s="457">
        <f t="shared" si="33"/>
        <v>0</v>
      </c>
      <c r="T95" s="457">
        <f t="shared" si="33"/>
        <v>0</v>
      </c>
      <c r="U95" s="457">
        <f t="shared" si="33"/>
        <v>0</v>
      </c>
      <c r="V95" s="457">
        <f t="shared" si="33"/>
        <v>0</v>
      </c>
      <c r="W95" s="457">
        <f t="shared" si="33"/>
        <v>0</v>
      </c>
      <c r="X95" s="457">
        <f t="shared" si="33"/>
        <v>0</v>
      </c>
    </row>
    <row r="96" spans="1:24" x14ac:dyDescent="0.2">
      <c r="A96" s="178"/>
      <c r="B96" s="179"/>
      <c r="C96" s="357" t="s">
        <v>98</v>
      </c>
      <c r="D96" s="180"/>
      <c r="E96" s="457">
        <f>IF(E$74&lt;0,0,-MIN(-E99*30%,E94+E95))</f>
        <v>0</v>
      </c>
      <c r="F96" s="457">
        <f t="shared" ref="F96:X96" si="34">IF(F$74&lt;0,0,-MIN(-F99*30%,F94+F95))</f>
        <v>0</v>
      </c>
      <c r="G96" s="457">
        <f t="shared" si="34"/>
        <v>-466.98750180000002</v>
      </c>
      <c r="H96" s="457">
        <f t="shared" si="34"/>
        <v>0</v>
      </c>
      <c r="I96" s="457">
        <f t="shared" si="34"/>
        <v>0</v>
      </c>
      <c r="J96" s="457">
        <f t="shared" si="34"/>
        <v>0</v>
      </c>
      <c r="K96" s="457">
        <f t="shared" si="34"/>
        <v>0</v>
      </c>
      <c r="L96" s="457">
        <f t="shared" si="34"/>
        <v>0</v>
      </c>
      <c r="M96" s="457">
        <f t="shared" si="34"/>
        <v>0</v>
      </c>
      <c r="N96" s="457">
        <f t="shared" si="34"/>
        <v>0</v>
      </c>
      <c r="O96" s="457">
        <f t="shared" si="34"/>
        <v>0</v>
      </c>
      <c r="P96" s="457">
        <f t="shared" si="34"/>
        <v>0</v>
      </c>
      <c r="Q96" s="457">
        <f t="shared" si="34"/>
        <v>0</v>
      </c>
      <c r="R96" s="457">
        <f t="shared" si="34"/>
        <v>0</v>
      </c>
      <c r="S96" s="457">
        <f t="shared" si="34"/>
        <v>0</v>
      </c>
      <c r="T96" s="457">
        <f t="shared" si="34"/>
        <v>0</v>
      </c>
      <c r="U96" s="457">
        <f t="shared" si="34"/>
        <v>0</v>
      </c>
      <c r="V96" s="457">
        <f t="shared" si="34"/>
        <v>0</v>
      </c>
      <c r="W96" s="457">
        <f t="shared" si="34"/>
        <v>0</v>
      </c>
      <c r="X96" s="457">
        <f t="shared" si="34"/>
        <v>0</v>
      </c>
    </row>
    <row r="97" spans="1:24" ht="6" customHeight="1" x14ac:dyDescent="0.2">
      <c r="A97" s="178"/>
      <c r="B97" s="179"/>
      <c r="C97" s="357"/>
      <c r="D97" s="180"/>
      <c r="E97" s="457"/>
      <c r="F97" s="457"/>
      <c r="G97" s="457"/>
      <c r="H97" s="457"/>
      <c r="I97" s="457"/>
      <c r="J97" s="457"/>
      <c r="K97" s="457"/>
      <c r="L97" s="457"/>
      <c r="M97" s="457"/>
      <c r="N97" s="457"/>
      <c r="O97" s="457"/>
      <c r="P97" s="457"/>
      <c r="Q97" s="457"/>
      <c r="R97" s="457"/>
      <c r="S97" s="457"/>
      <c r="T97" s="457"/>
      <c r="U97" s="457"/>
      <c r="V97" s="457"/>
      <c r="W97" s="457"/>
      <c r="X97" s="457"/>
    </row>
    <row r="98" spans="1:24" x14ac:dyDescent="0.2">
      <c r="A98" s="178"/>
      <c r="B98" s="179"/>
      <c r="C98" s="174" t="s">
        <v>102</v>
      </c>
      <c r="D98" s="180"/>
      <c r="E98" s="457"/>
      <c r="F98" s="457"/>
      <c r="G98" s="457"/>
      <c r="H98" s="457"/>
      <c r="I98" s="457"/>
      <c r="J98" s="457"/>
      <c r="K98" s="457"/>
      <c r="L98" s="457"/>
      <c r="M98" s="457"/>
      <c r="N98" s="457"/>
      <c r="O98" s="457"/>
      <c r="P98" s="457"/>
      <c r="Q98" s="457"/>
      <c r="R98" s="457"/>
      <c r="S98" s="457"/>
      <c r="T98" s="457"/>
      <c r="U98" s="457"/>
      <c r="V98" s="457"/>
      <c r="W98" s="457"/>
      <c r="X98" s="457"/>
    </row>
    <row r="99" spans="1:24" x14ac:dyDescent="0.2">
      <c r="A99" s="178"/>
      <c r="B99" s="179"/>
      <c r="C99" s="357" t="s">
        <v>103</v>
      </c>
      <c r="D99" s="180"/>
      <c r="E99" s="457">
        <f>-IF(E$74&lt;0,0,E$74*$D90)</f>
        <v>0</v>
      </c>
      <c r="F99" s="457">
        <f t="shared" ref="F99:X99" si="35">-IF(F$74&lt;0,0,F$74*$D90)</f>
        <v>0</v>
      </c>
      <c r="G99" s="457">
        <f t="shared" si="35"/>
        <v>-2204.0999963999993</v>
      </c>
      <c r="H99" s="457">
        <f t="shared" si="35"/>
        <v>-11999.426092199999</v>
      </c>
      <c r="I99" s="457">
        <f t="shared" si="35"/>
        <v>-15039.733878899995</v>
      </c>
      <c r="J99" s="457">
        <f t="shared" si="35"/>
        <v>-14769.972777599996</v>
      </c>
      <c r="K99" s="457">
        <f t="shared" si="35"/>
        <v>-14500.211681699995</v>
      </c>
      <c r="L99" s="457">
        <f t="shared" si="35"/>
        <v>-14230.450583099995</v>
      </c>
      <c r="M99" s="457">
        <f t="shared" si="35"/>
        <v>-13960.689487199999</v>
      </c>
      <c r="N99" s="457">
        <f t="shared" si="35"/>
        <v>-13690.928391299998</v>
      </c>
      <c r="O99" s="457">
        <f t="shared" si="35"/>
        <v>-13421.167289999998</v>
      </c>
      <c r="P99" s="457">
        <f t="shared" si="35"/>
        <v>-13151.406194099998</v>
      </c>
      <c r="Q99" s="457">
        <f t="shared" si="35"/>
        <v>-12881.645095499998</v>
      </c>
      <c r="R99" s="457">
        <f t="shared" si="35"/>
        <v>-12611.883999599997</v>
      </c>
      <c r="S99" s="457">
        <f t="shared" si="35"/>
        <v>-12342.122898299996</v>
      </c>
      <c r="T99" s="457">
        <f t="shared" si="35"/>
        <v>-12072.361802400001</v>
      </c>
      <c r="U99" s="457">
        <f t="shared" si="35"/>
        <v>-11802.600706499999</v>
      </c>
      <c r="V99" s="457">
        <f t="shared" si="35"/>
        <v>-11532.839605200001</v>
      </c>
      <c r="W99" s="457">
        <f t="shared" si="35"/>
        <v>-4502.5647606000002</v>
      </c>
      <c r="X99" s="457">
        <f t="shared" si="35"/>
        <v>-2204.0999963999993</v>
      </c>
    </row>
    <row r="100" spans="1:24" x14ac:dyDescent="0.2">
      <c r="A100" s="178"/>
      <c r="B100" s="179"/>
      <c r="C100" s="357" t="s">
        <v>106</v>
      </c>
      <c r="D100" s="180"/>
      <c r="E100" s="457">
        <f>-IF(E92&lt;0,0,E92*$D90)</f>
        <v>0</v>
      </c>
      <c r="F100" s="457">
        <f t="shared" ref="F100:X100" si="36">-IF(F92&lt;0,0,F92*$D90)</f>
        <v>0</v>
      </c>
      <c r="G100" s="457">
        <f t="shared" si="36"/>
        <v>-1737.1124945999993</v>
      </c>
      <c r="H100" s="457">
        <f t="shared" si="36"/>
        <v>-11999.426092199999</v>
      </c>
      <c r="I100" s="457">
        <f t="shared" si="36"/>
        <v>-15039.733878899995</v>
      </c>
      <c r="J100" s="457">
        <f t="shared" si="36"/>
        <v>-14769.972777599996</v>
      </c>
      <c r="K100" s="457">
        <f t="shared" si="36"/>
        <v>-14500.211681699995</v>
      </c>
      <c r="L100" s="457">
        <f t="shared" si="36"/>
        <v>-14230.450583099995</v>
      </c>
      <c r="M100" s="457">
        <f t="shared" si="36"/>
        <v>-13960.689487199999</v>
      </c>
      <c r="N100" s="457">
        <f t="shared" si="36"/>
        <v>-13690.928391299998</v>
      </c>
      <c r="O100" s="457">
        <f t="shared" si="36"/>
        <v>-13421.167289999998</v>
      </c>
      <c r="P100" s="457">
        <f t="shared" si="36"/>
        <v>-13151.406194099998</v>
      </c>
      <c r="Q100" s="457">
        <f t="shared" si="36"/>
        <v>-12881.645095499998</v>
      </c>
      <c r="R100" s="457">
        <f t="shared" si="36"/>
        <v>-12611.883999599997</v>
      </c>
      <c r="S100" s="457">
        <f t="shared" si="36"/>
        <v>-12342.122898299996</v>
      </c>
      <c r="T100" s="457">
        <f t="shared" si="36"/>
        <v>-12072.361802400001</v>
      </c>
      <c r="U100" s="457">
        <f t="shared" si="36"/>
        <v>-11802.600706499999</v>
      </c>
      <c r="V100" s="457">
        <f t="shared" si="36"/>
        <v>-11532.839605200001</v>
      </c>
      <c r="W100" s="457">
        <f t="shared" si="36"/>
        <v>-4502.5647606000002</v>
      </c>
      <c r="X100" s="457">
        <f t="shared" si="36"/>
        <v>-2204.0999963999993</v>
      </c>
    </row>
    <row r="101" spans="1:24" x14ac:dyDescent="0.2">
      <c r="A101" s="178"/>
      <c r="B101" s="179"/>
      <c r="C101" s="357" t="s">
        <v>101</v>
      </c>
      <c r="D101" s="180"/>
      <c r="E101" s="457">
        <f>E95+E96</f>
        <v>324</v>
      </c>
      <c r="F101" s="457">
        <f t="shared" ref="F101:X101" si="37">F95+F96</f>
        <v>142.98750179999999</v>
      </c>
      <c r="G101" s="457">
        <f t="shared" si="37"/>
        <v>-466.98750180000002</v>
      </c>
      <c r="H101" s="457">
        <f t="shared" si="37"/>
        <v>0</v>
      </c>
      <c r="I101" s="457">
        <f t="shared" si="37"/>
        <v>0</v>
      </c>
      <c r="J101" s="457">
        <f t="shared" si="37"/>
        <v>0</v>
      </c>
      <c r="K101" s="457">
        <f t="shared" si="37"/>
        <v>0</v>
      </c>
      <c r="L101" s="457">
        <f t="shared" si="37"/>
        <v>0</v>
      </c>
      <c r="M101" s="457">
        <f t="shared" si="37"/>
        <v>0</v>
      </c>
      <c r="N101" s="457">
        <f t="shared" si="37"/>
        <v>0</v>
      </c>
      <c r="O101" s="457">
        <f t="shared" si="37"/>
        <v>0</v>
      </c>
      <c r="P101" s="457">
        <f t="shared" si="37"/>
        <v>0</v>
      </c>
      <c r="Q101" s="457">
        <f t="shared" si="37"/>
        <v>0</v>
      </c>
      <c r="R101" s="457">
        <f t="shared" si="37"/>
        <v>0</v>
      </c>
      <c r="S101" s="457">
        <f t="shared" si="37"/>
        <v>0</v>
      </c>
      <c r="T101" s="457">
        <f t="shared" si="37"/>
        <v>0</v>
      </c>
      <c r="U101" s="457">
        <f t="shared" si="37"/>
        <v>0</v>
      </c>
      <c r="V101" s="457">
        <f t="shared" si="37"/>
        <v>0</v>
      </c>
      <c r="W101" s="457">
        <f t="shared" si="37"/>
        <v>0</v>
      </c>
      <c r="X101" s="457">
        <f t="shared" si="37"/>
        <v>0</v>
      </c>
    </row>
    <row r="102" spans="1:24" ht="6" customHeight="1" x14ac:dyDescent="0.2">
      <c r="A102" s="355"/>
      <c r="B102" s="356"/>
      <c r="C102" s="356"/>
      <c r="D102" s="262"/>
      <c r="E102" s="459"/>
      <c r="F102" s="459"/>
      <c r="G102" s="459"/>
      <c r="H102" s="459"/>
      <c r="I102" s="459"/>
      <c r="J102" s="459"/>
      <c r="K102" s="459"/>
      <c r="L102" s="459"/>
      <c r="M102" s="459"/>
      <c r="N102" s="459"/>
      <c r="O102" s="459"/>
      <c r="P102" s="459"/>
      <c r="Q102" s="459"/>
      <c r="R102" s="459"/>
      <c r="S102" s="459"/>
      <c r="T102" s="459"/>
      <c r="U102" s="459"/>
      <c r="V102" s="459"/>
      <c r="W102" s="459"/>
      <c r="X102" s="459"/>
    </row>
  </sheetData>
  <sheetProtection algorithmName="SHA-512" hashValue="FHo7FN2rEy1slMMmADQR12a1YUfNpK80kxmT7qJCqopx34PWBBzfdiQpgkAMZS/Pp2Xqji+HqOF9hkPuwVdn0g==" saltValue="/1Xcfguci0RqD0zw1Z21xw==" spinCount="100000" sheet="1" formatCells="0" formatColumns="0" formatRows="0"/>
  <pageMargins left="0.59055118110236227" right="0.39370078740157483" top="1.1811023622047245" bottom="0.39370078740157483" header="0.59055118110236227" footer="0.51181102362204722"/>
  <pageSetup paperSize="9" scale="63" pageOrder="overThenDown" orientation="landscape" r:id="rId1"/>
  <headerFooter alignWithMargins="0">
    <oddHeader>&amp;L&amp;G</oddHeader>
  </headerFooter>
  <rowBreaks count="1" manualBreakCount="1">
    <brk id="70" max="16383" man="1"/>
  </rowBreaks>
  <colBreaks count="1" manualBreakCount="1">
    <brk id="14" max="1048575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4"/>
  <sheetViews>
    <sheetView showGridLines="0" zoomScale="85" zoomScaleNormal="85" workbookViewId="0"/>
  </sheetViews>
  <sheetFormatPr defaultColWidth="9.140625" defaultRowHeight="12.75" x14ac:dyDescent="0.2"/>
  <cols>
    <col min="1" max="2" width="2.28515625" style="154" customWidth="1"/>
    <col min="3" max="3" width="48.5703125" style="154" customWidth="1"/>
    <col min="4" max="4" width="10.85546875" style="154" customWidth="1"/>
    <col min="5" max="24" width="11.7109375" style="154" customWidth="1"/>
    <col min="25" max="25" width="11.7109375" style="172" customWidth="1"/>
    <col min="26" max="44" width="9.7109375" style="154" customWidth="1"/>
    <col min="45" max="16384" width="9.140625" style="154"/>
  </cols>
  <sheetData>
    <row r="1" spans="1:42" x14ac:dyDescent="0.2">
      <c r="G1" s="344"/>
    </row>
    <row r="2" spans="1:42" x14ac:dyDescent="0.2">
      <c r="K2" s="422"/>
      <c r="M2" s="426"/>
      <c r="N2" s="427"/>
      <c r="O2" s="359"/>
    </row>
    <row r="3" spans="1:42" x14ac:dyDescent="0.2">
      <c r="G3" s="420"/>
      <c r="H3" s="420"/>
      <c r="I3" s="247"/>
      <c r="J3" s="247"/>
      <c r="K3" s="420"/>
      <c r="L3" s="420"/>
      <c r="N3" s="359"/>
    </row>
    <row r="4" spans="1:42" x14ac:dyDescent="0.2">
      <c r="A4" s="153" t="s">
        <v>218</v>
      </c>
      <c r="B4" s="153"/>
      <c r="E4" s="364"/>
      <c r="F4" s="364"/>
      <c r="G4" s="364"/>
      <c r="H4" s="364"/>
      <c r="I4" s="364"/>
      <c r="J4" s="364"/>
      <c r="K4" s="364"/>
      <c r="L4" s="364"/>
      <c r="M4" s="364"/>
      <c r="N4" s="364"/>
      <c r="O4" s="364"/>
      <c r="P4" s="364"/>
      <c r="Q4" s="364"/>
      <c r="R4" s="364"/>
      <c r="S4" s="364"/>
      <c r="T4" s="364"/>
      <c r="U4" s="364"/>
      <c r="V4" s="364"/>
      <c r="W4" s="364"/>
      <c r="X4" s="364"/>
    </row>
    <row r="5" spans="1:42" x14ac:dyDescent="0.2">
      <c r="A5" s="153"/>
      <c r="B5" s="153"/>
      <c r="C5" s="365"/>
      <c r="D5" s="365"/>
      <c r="E5" s="364"/>
      <c r="F5" s="364"/>
      <c r="G5" s="421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  <c r="S5" s="364"/>
      <c r="T5" s="364"/>
      <c r="U5" s="364"/>
      <c r="V5" s="364"/>
      <c r="W5" s="364"/>
      <c r="X5" s="364"/>
    </row>
    <row r="6" spans="1:42" x14ac:dyDescent="0.2">
      <c r="A6" s="184" t="s">
        <v>38</v>
      </c>
      <c r="B6" s="184"/>
      <c r="C6" s="174"/>
      <c r="D6" s="174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227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</row>
    <row r="7" spans="1:42" ht="18" customHeight="1" x14ac:dyDescent="0.2">
      <c r="A7" s="161"/>
      <c r="B7" s="522"/>
      <c r="C7" s="163"/>
      <c r="D7" s="163"/>
      <c r="E7" s="165">
        <v>1</v>
      </c>
      <c r="F7" s="523">
        <f>E7+1</f>
        <v>2</v>
      </c>
      <c r="G7" s="165">
        <f t="shared" ref="G7:X7" si="0">F7+1</f>
        <v>3</v>
      </c>
      <c r="H7" s="523">
        <f t="shared" si="0"/>
        <v>4</v>
      </c>
      <c r="I7" s="165">
        <f t="shared" si="0"/>
        <v>5</v>
      </c>
      <c r="J7" s="523">
        <f t="shared" si="0"/>
        <v>6</v>
      </c>
      <c r="K7" s="165">
        <f t="shared" si="0"/>
        <v>7</v>
      </c>
      <c r="L7" s="523">
        <f t="shared" si="0"/>
        <v>8</v>
      </c>
      <c r="M7" s="165">
        <f t="shared" si="0"/>
        <v>9</v>
      </c>
      <c r="N7" s="524">
        <f t="shared" si="0"/>
        <v>10</v>
      </c>
      <c r="O7" s="165">
        <f t="shared" si="0"/>
        <v>11</v>
      </c>
      <c r="P7" s="523">
        <f t="shared" si="0"/>
        <v>12</v>
      </c>
      <c r="Q7" s="165">
        <f t="shared" si="0"/>
        <v>13</v>
      </c>
      <c r="R7" s="523">
        <f t="shared" si="0"/>
        <v>14</v>
      </c>
      <c r="S7" s="165">
        <f t="shared" si="0"/>
        <v>15</v>
      </c>
      <c r="T7" s="523">
        <f t="shared" si="0"/>
        <v>16</v>
      </c>
      <c r="U7" s="165">
        <f t="shared" si="0"/>
        <v>17</v>
      </c>
      <c r="V7" s="523">
        <f t="shared" si="0"/>
        <v>18</v>
      </c>
      <c r="W7" s="165">
        <f t="shared" si="0"/>
        <v>19</v>
      </c>
      <c r="X7" s="165">
        <f t="shared" si="0"/>
        <v>20</v>
      </c>
      <c r="Y7" s="362" t="s">
        <v>2</v>
      </c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</row>
    <row r="8" spans="1:42" x14ac:dyDescent="0.2">
      <c r="A8" s="167"/>
      <c r="B8" s="168"/>
      <c r="C8" s="168"/>
      <c r="D8" s="168"/>
      <c r="E8" s="171"/>
      <c r="F8" s="170"/>
      <c r="G8" s="171"/>
      <c r="H8" s="170"/>
      <c r="I8" s="171"/>
      <c r="J8" s="170"/>
      <c r="K8" s="171"/>
      <c r="L8" s="170"/>
      <c r="M8" s="171"/>
      <c r="N8" s="261"/>
      <c r="O8" s="171"/>
      <c r="P8" s="170"/>
      <c r="Q8" s="171"/>
      <c r="R8" s="170"/>
      <c r="S8" s="171"/>
      <c r="T8" s="170"/>
      <c r="U8" s="171"/>
      <c r="V8" s="170"/>
      <c r="W8" s="171"/>
      <c r="X8" s="171"/>
      <c r="Y8" s="261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</row>
    <row r="9" spans="1:42" x14ac:dyDescent="0.2">
      <c r="A9" s="173" t="s">
        <v>56</v>
      </c>
      <c r="B9" s="174"/>
      <c r="C9" s="174"/>
      <c r="D9" s="174"/>
      <c r="E9" s="263">
        <f t="shared" ref="E9:Y9" si="1">SUM(E10:E20)</f>
        <v>3600</v>
      </c>
      <c r="F9" s="332">
        <f t="shared" si="1"/>
        <v>4800</v>
      </c>
      <c r="G9" s="263">
        <f t="shared" si="1"/>
        <v>1200</v>
      </c>
      <c r="H9" s="332">
        <f t="shared" si="1"/>
        <v>1200</v>
      </c>
      <c r="I9" s="263">
        <f t="shared" si="1"/>
        <v>1200</v>
      </c>
      <c r="J9" s="332">
        <f t="shared" si="1"/>
        <v>1200</v>
      </c>
      <c r="K9" s="263">
        <f t="shared" si="1"/>
        <v>1200</v>
      </c>
      <c r="L9" s="332">
        <f t="shared" si="1"/>
        <v>1200</v>
      </c>
      <c r="M9" s="263">
        <f t="shared" si="1"/>
        <v>1200</v>
      </c>
      <c r="N9" s="447">
        <f t="shared" si="1"/>
        <v>1200</v>
      </c>
      <c r="O9" s="263">
        <f t="shared" si="1"/>
        <v>1200</v>
      </c>
      <c r="P9" s="332">
        <f t="shared" si="1"/>
        <v>1200</v>
      </c>
      <c r="Q9" s="263">
        <f t="shared" si="1"/>
        <v>1200</v>
      </c>
      <c r="R9" s="332">
        <f t="shared" si="1"/>
        <v>1200</v>
      </c>
      <c r="S9" s="263">
        <f t="shared" si="1"/>
        <v>1200</v>
      </c>
      <c r="T9" s="332">
        <f t="shared" si="1"/>
        <v>1200</v>
      </c>
      <c r="U9" s="263">
        <f t="shared" si="1"/>
        <v>1200</v>
      </c>
      <c r="V9" s="332">
        <f t="shared" si="1"/>
        <v>1200</v>
      </c>
      <c r="W9" s="263">
        <f t="shared" si="1"/>
        <v>1200</v>
      </c>
      <c r="X9" s="263">
        <f t="shared" si="1"/>
        <v>1200</v>
      </c>
      <c r="Y9" s="447">
        <f t="shared" si="1"/>
        <v>30000</v>
      </c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</row>
    <row r="10" spans="1:42" x14ac:dyDescent="0.2">
      <c r="A10" s="209"/>
      <c r="B10" s="185" t="s">
        <v>138</v>
      </c>
      <c r="C10" s="179"/>
      <c r="D10" s="179"/>
      <c r="E10" s="284"/>
      <c r="F10" s="284"/>
      <c r="G10" s="284"/>
      <c r="H10" s="284"/>
      <c r="I10" s="284"/>
      <c r="J10" s="284"/>
      <c r="K10" s="284"/>
      <c r="L10" s="284"/>
      <c r="M10" s="284"/>
      <c r="N10" s="284"/>
      <c r="O10" s="284"/>
      <c r="P10" s="476"/>
      <c r="Q10" s="284"/>
      <c r="R10" s="284"/>
      <c r="S10" s="284"/>
      <c r="T10" s="284"/>
      <c r="U10" s="284"/>
      <c r="V10" s="284"/>
      <c r="W10" s="284"/>
      <c r="X10" s="284"/>
      <c r="Y10" s="521">
        <f t="shared" ref="Y10:Y20" si="2">SUM(E10:X10)</f>
        <v>0</v>
      </c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</row>
    <row r="11" spans="1:42" x14ac:dyDescent="0.2">
      <c r="A11" s="209"/>
      <c r="B11" s="185" t="s">
        <v>257</v>
      </c>
      <c r="C11" s="179"/>
      <c r="D11" s="179"/>
      <c r="E11" s="284"/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P11" s="476"/>
      <c r="Q11" s="284"/>
      <c r="R11" s="284"/>
      <c r="S11" s="284"/>
      <c r="T11" s="284"/>
      <c r="U11" s="284"/>
      <c r="V11" s="284"/>
      <c r="W11" s="284"/>
      <c r="X11" s="284"/>
      <c r="Y11" s="521">
        <f t="shared" si="2"/>
        <v>0</v>
      </c>
      <c r="Z11" s="179"/>
      <c r="AA11" s="179"/>
      <c r="AB11" s="179"/>
      <c r="AC11" s="179"/>
      <c r="AD11" s="179"/>
      <c r="AE11" s="179"/>
      <c r="AF11" s="179"/>
      <c r="AG11" s="179"/>
      <c r="AH11" s="179"/>
      <c r="AI11" s="179"/>
      <c r="AJ11" s="179"/>
      <c r="AK11" s="179"/>
      <c r="AL11" s="179"/>
      <c r="AM11" s="179"/>
      <c r="AN11" s="179"/>
      <c r="AO11" s="179"/>
      <c r="AP11" s="179"/>
    </row>
    <row r="12" spans="1:42" x14ac:dyDescent="0.2">
      <c r="A12" s="209"/>
      <c r="B12" s="185" t="s">
        <v>139</v>
      </c>
      <c r="C12" s="179"/>
      <c r="D12" s="179"/>
      <c r="E12" s="284"/>
      <c r="F12" s="284"/>
      <c r="G12" s="284"/>
      <c r="H12" s="284"/>
      <c r="I12" s="284"/>
      <c r="J12" s="284"/>
      <c r="K12" s="284"/>
      <c r="L12" s="284"/>
      <c r="M12" s="284"/>
      <c r="N12" s="284"/>
      <c r="O12" s="284"/>
      <c r="P12" s="476"/>
      <c r="Q12" s="284"/>
      <c r="R12" s="284"/>
      <c r="S12" s="284"/>
      <c r="T12" s="284"/>
      <c r="U12" s="284"/>
      <c r="V12" s="284"/>
      <c r="W12" s="284"/>
      <c r="X12" s="284"/>
      <c r="Y12" s="521">
        <f t="shared" si="2"/>
        <v>0</v>
      </c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  <c r="AN12" s="179"/>
      <c r="AO12" s="179"/>
      <c r="AP12" s="179"/>
    </row>
    <row r="13" spans="1:42" x14ac:dyDescent="0.2">
      <c r="A13" s="209"/>
      <c r="B13" s="185" t="s">
        <v>219</v>
      </c>
      <c r="C13" s="179"/>
      <c r="D13" s="179"/>
      <c r="E13" s="284"/>
      <c r="F13" s="284"/>
      <c r="G13" s="284"/>
      <c r="H13" s="284"/>
      <c r="I13" s="284"/>
      <c r="J13" s="284"/>
      <c r="K13" s="284"/>
      <c r="L13" s="284"/>
      <c r="M13" s="284"/>
      <c r="N13" s="284"/>
      <c r="O13" s="284"/>
      <c r="P13" s="476"/>
      <c r="Q13" s="284"/>
      <c r="R13" s="284"/>
      <c r="S13" s="284"/>
      <c r="T13" s="284"/>
      <c r="U13" s="284"/>
      <c r="V13" s="284"/>
      <c r="W13" s="284"/>
      <c r="X13" s="284"/>
      <c r="Y13" s="521">
        <f t="shared" si="2"/>
        <v>0</v>
      </c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79"/>
    </row>
    <row r="14" spans="1:42" x14ac:dyDescent="0.2">
      <c r="A14" s="209"/>
      <c r="B14" s="185" t="s">
        <v>90</v>
      </c>
      <c r="C14" s="179"/>
      <c r="D14" s="179"/>
      <c r="E14" s="284"/>
      <c r="F14" s="284"/>
      <c r="G14" s="284"/>
      <c r="H14" s="284"/>
      <c r="I14" s="284"/>
      <c r="J14" s="284"/>
      <c r="K14" s="284"/>
      <c r="L14" s="284"/>
      <c r="M14" s="284"/>
      <c r="N14" s="284"/>
      <c r="O14" s="284"/>
      <c r="P14" s="476"/>
      <c r="Q14" s="284"/>
      <c r="R14" s="284"/>
      <c r="S14" s="284"/>
      <c r="T14" s="284"/>
      <c r="U14" s="284"/>
      <c r="V14" s="284"/>
      <c r="W14" s="284"/>
      <c r="X14" s="284"/>
      <c r="Y14" s="521">
        <f t="shared" si="2"/>
        <v>0</v>
      </c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</row>
    <row r="15" spans="1:42" x14ac:dyDescent="0.2">
      <c r="A15" s="209"/>
      <c r="B15" s="185" t="s">
        <v>88</v>
      </c>
      <c r="C15" s="179"/>
      <c r="D15" s="179"/>
      <c r="E15" s="284"/>
      <c r="F15" s="284"/>
      <c r="G15" s="284"/>
      <c r="H15" s="284"/>
      <c r="I15" s="284"/>
      <c r="J15" s="284"/>
      <c r="K15" s="284"/>
      <c r="L15" s="284"/>
      <c r="M15" s="284"/>
      <c r="N15" s="284"/>
      <c r="O15" s="284"/>
      <c r="P15" s="476"/>
      <c r="Q15" s="284"/>
      <c r="R15" s="284"/>
      <c r="S15" s="284"/>
      <c r="T15" s="284"/>
      <c r="U15" s="284"/>
      <c r="V15" s="284"/>
      <c r="W15" s="284"/>
      <c r="X15" s="284"/>
      <c r="Y15" s="521">
        <f t="shared" si="2"/>
        <v>0</v>
      </c>
      <c r="Z15" s="179"/>
      <c r="AA15" s="179"/>
      <c r="AB15" s="179"/>
      <c r="AC15" s="179"/>
      <c r="AD15" s="179"/>
      <c r="AE15" s="179"/>
      <c r="AF15" s="179"/>
      <c r="AG15" s="179"/>
      <c r="AH15" s="179"/>
      <c r="AI15" s="179"/>
      <c r="AJ15" s="179"/>
      <c r="AK15" s="179"/>
      <c r="AL15" s="179"/>
      <c r="AM15" s="179"/>
      <c r="AN15" s="179"/>
      <c r="AO15" s="179"/>
      <c r="AP15" s="179"/>
    </row>
    <row r="16" spans="1:42" x14ac:dyDescent="0.2">
      <c r="A16" s="209"/>
      <c r="B16" s="185" t="s">
        <v>141</v>
      </c>
      <c r="C16" s="179"/>
      <c r="D16" s="179"/>
      <c r="E16" s="284"/>
      <c r="F16" s="284"/>
      <c r="G16" s="284"/>
      <c r="H16" s="284"/>
      <c r="I16" s="284"/>
      <c r="J16" s="284"/>
      <c r="K16" s="284"/>
      <c r="L16" s="284"/>
      <c r="M16" s="284"/>
      <c r="N16" s="284"/>
      <c r="O16" s="284"/>
      <c r="P16" s="476"/>
      <c r="Q16" s="284"/>
      <c r="R16" s="284"/>
      <c r="S16" s="284"/>
      <c r="T16" s="284"/>
      <c r="U16" s="284"/>
      <c r="V16" s="284"/>
      <c r="W16" s="284"/>
      <c r="X16" s="284"/>
      <c r="Y16" s="521">
        <f t="shared" si="2"/>
        <v>0</v>
      </c>
      <c r="Z16" s="179"/>
      <c r="AA16" s="179"/>
      <c r="AB16" s="179"/>
      <c r="AC16" s="179"/>
      <c r="AD16" s="179"/>
      <c r="AE16" s="179"/>
      <c r="AF16" s="179"/>
      <c r="AG16" s="179"/>
      <c r="AH16" s="179"/>
      <c r="AI16" s="179"/>
      <c r="AJ16" s="179"/>
      <c r="AK16" s="179"/>
      <c r="AL16" s="179"/>
      <c r="AM16" s="179"/>
      <c r="AN16" s="179"/>
      <c r="AO16" s="179"/>
      <c r="AP16" s="179"/>
    </row>
    <row r="17" spans="1:42" x14ac:dyDescent="0.2">
      <c r="A17" s="209"/>
      <c r="B17" s="366" t="s">
        <v>140</v>
      </c>
      <c r="C17" s="179"/>
      <c r="D17" s="179"/>
      <c r="E17" s="284"/>
      <c r="F17" s="284"/>
      <c r="G17" s="284"/>
      <c r="H17" s="284"/>
      <c r="I17" s="284"/>
      <c r="J17" s="284"/>
      <c r="K17" s="284"/>
      <c r="L17" s="284"/>
      <c r="M17" s="284"/>
      <c r="N17" s="284"/>
      <c r="O17" s="284"/>
      <c r="P17" s="284"/>
      <c r="Q17" s="284"/>
      <c r="R17" s="284"/>
      <c r="S17" s="284"/>
      <c r="T17" s="284"/>
      <c r="U17" s="284"/>
      <c r="V17" s="284"/>
      <c r="W17" s="284"/>
      <c r="X17" s="284"/>
      <c r="Y17" s="521">
        <f>SUM(E17:X17)</f>
        <v>0</v>
      </c>
      <c r="Z17" s="179"/>
      <c r="AA17" s="179"/>
      <c r="AB17" s="179"/>
      <c r="AC17" s="179"/>
      <c r="AD17" s="179"/>
      <c r="AE17" s="179"/>
      <c r="AF17" s="179"/>
      <c r="AG17" s="179"/>
      <c r="AH17" s="179"/>
      <c r="AI17" s="179"/>
      <c r="AJ17" s="179"/>
      <c r="AK17" s="179"/>
      <c r="AL17" s="179"/>
      <c r="AM17" s="179"/>
      <c r="AN17" s="179"/>
      <c r="AO17" s="179"/>
      <c r="AP17" s="179"/>
    </row>
    <row r="18" spans="1:42" x14ac:dyDescent="0.2">
      <c r="A18" s="209"/>
      <c r="B18" s="185" t="s">
        <v>89</v>
      </c>
      <c r="C18" s="179"/>
      <c r="D18" s="179"/>
      <c r="E18" s="450">
        <f>A.4.SEGUROS!D23</f>
        <v>0</v>
      </c>
      <c r="F18" s="450">
        <f>A.4.SEGUROS!E23</f>
        <v>0</v>
      </c>
      <c r="G18" s="450">
        <f>A.4.SEGUROS!F23</f>
        <v>0</v>
      </c>
      <c r="H18" s="450">
        <f>A.4.SEGUROS!G23</f>
        <v>0</v>
      </c>
      <c r="I18" s="450">
        <f>A.4.SEGUROS!H23</f>
        <v>0</v>
      </c>
      <c r="J18" s="450">
        <f>A.4.SEGUROS!I23</f>
        <v>0</v>
      </c>
      <c r="K18" s="450">
        <f>A.4.SEGUROS!J23</f>
        <v>0</v>
      </c>
      <c r="L18" s="450">
        <f>A.4.SEGUROS!K23</f>
        <v>0</v>
      </c>
      <c r="M18" s="450">
        <f>A.4.SEGUROS!L23</f>
        <v>0</v>
      </c>
      <c r="N18" s="450">
        <f>A.4.SEGUROS!M23</f>
        <v>0</v>
      </c>
      <c r="O18" s="450">
        <f>A.4.SEGUROS!N23</f>
        <v>0</v>
      </c>
      <c r="P18" s="518">
        <f>A.4.SEGUROS!O23</f>
        <v>0</v>
      </c>
      <c r="Q18" s="450">
        <f>A.4.SEGUROS!P23</f>
        <v>0</v>
      </c>
      <c r="R18" s="450">
        <f>A.4.SEGUROS!Q23</f>
        <v>0</v>
      </c>
      <c r="S18" s="450">
        <f>A.4.SEGUROS!R23</f>
        <v>0</v>
      </c>
      <c r="T18" s="450">
        <f>A.4.SEGUROS!S23</f>
        <v>0</v>
      </c>
      <c r="U18" s="450">
        <f>A.4.SEGUROS!T23</f>
        <v>0</v>
      </c>
      <c r="V18" s="450">
        <f>A.4.SEGUROS!U23</f>
        <v>0</v>
      </c>
      <c r="W18" s="450">
        <f>A.4.SEGUROS!V23</f>
        <v>0</v>
      </c>
      <c r="X18" s="450">
        <f>A.4.SEGUROS!W23</f>
        <v>0</v>
      </c>
      <c r="Y18" s="521">
        <f t="shared" si="2"/>
        <v>0</v>
      </c>
      <c r="Z18" s="179"/>
      <c r="AA18" s="179"/>
      <c r="AB18" s="179"/>
      <c r="AC18" s="179"/>
      <c r="AD18" s="179"/>
      <c r="AE18" s="179"/>
      <c r="AF18" s="179"/>
      <c r="AG18" s="179"/>
      <c r="AH18" s="179"/>
      <c r="AI18" s="179"/>
      <c r="AJ18" s="179"/>
      <c r="AK18" s="179"/>
      <c r="AL18" s="179"/>
      <c r="AM18" s="179"/>
      <c r="AN18" s="179"/>
      <c r="AO18" s="179"/>
      <c r="AP18" s="179"/>
    </row>
    <row r="19" spans="1:42" x14ac:dyDescent="0.2">
      <c r="A19" s="209"/>
      <c r="B19" s="185" t="s">
        <v>247</v>
      </c>
      <c r="C19" s="179"/>
      <c r="D19" s="179"/>
      <c r="E19" s="284"/>
      <c r="F19" s="284"/>
      <c r="G19" s="284"/>
      <c r="H19" s="284"/>
      <c r="I19" s="284"/>
      <c r="J19" s="284"/>
      <c r="K19" s="284"/>
      <c r="L19" s="284"/>
      <c r="M19" s="284"/>
      <c r="N19" s="284"/>
      <c r="O19" s="284"/>
      <c r="P19" s="284"/>
      <c r="Q19" s="284"/>
      <c r="R19" s="284"/>
      <c r="S19" s="284"/>
      <c r="T19" s="284"/>
      <c r="U19" s="284"/>
      <c r="V19" s="284"/>
      <c r="W19" s="284"/>
      <c r="X19" s="284"/>
      <c r="Y19" s="521">
        <f t="shared" si="2"/>
        <v>0</v>
      </c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79"/>
      <c r="AK19" s="179"/>
      <c r="AL19" s="179"/>
      <c r="AM19" s="179"/>
      <c r="AN19" s="179"/>
      <c r="AO19" s="179"/>
      <c r="AP19" s="179"/>
    </row>
    <row r="20" spans="1:42" x14ac:dyDescent="0.2">
      <c r="A20" s="209"/>
      <c r="B20" s="185" t="s">
        <v>248</v>
      </c>
      <c r="C20" s="179"/>
      <c r="D20" s="179"/>
      <c r="E20" s="450">
        <v>3600</v>
      </c>
      <c r="F20" s="450">
        <v>4800</v>
      </c>
      <c r="G20" s="450">
        <v>1200</v>
      </c>
      <c r="H20" s="450">
        <v>1200</v>
      </c>
      <c r="I20" s="450">
        <v>1200</v>
      </c>
      <c r="J20" s="450">
        <v>1200</v>
      </c>
      <c r="K20" s="450">
        <v>1200</v>
      </c>
      <c r="L20" s="450">
        <v>1200</v>
      </c>
      <c r="M20" s="450">
        <v>1200</v>
      </c>
      <c r="N20" s="450">
        <v>1200</v>
      </c>
      <c r="O20" s="450">
        <v>1200</v>
      </c>
      <c r="P20" s="518">
        <v>1200</v>
      </c>
      <c r="Q20" s="450">
        <v>1200</v>
      </c>
      <c r="R20" s="450">
        <v>1200</v>
      </c>
      <c r="S20" s="450">
        <v>1200</v>
      </c>
      <c r="T20" s="450">
        <v>1200</v>
      </c>
      <c r="U20" s="450">
        <v>1200</v>
      </c>
      <c r="V20" s="450">
        <v>1200</v>
      </c>
      <c r="W20" s="450">
        <v>1200</v>
      </c>
      <c r="X20" s="450">
        <v>1200</v>
      </c>
      <c r="Y20" s="521">
        <f t="shared" si="2"/>
        <v>30000</v>
      </c>
      <c r="Z20" s="179"/>
      <c r="AA20" s="179"/>
      <c r="AB20" s="179"/>
      <c r="AC20" s="179"/>
      <c r="AD20" s="179"/>
      <c r="AE20" s="179"/>
      <c r="AF20" s="179"/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</row>
    <row r="21" spans="1:42" x14ac:dyDescent="0.2">
      <c r="A21" s="209"/>
      <c r="B21" s="185"/>
      <c r="C21" s="179"/>
      <c r="D21" s="179"/>
      <c r="E21" s="328"/>
      <c r="F21" s="328"/>
      <c r="G21" s="328"/>
      <c r="H21" s="328"/>
      <c r="I21" s="328"/>
      <c r="J21" s="328"/>
      <c r="K21" s="328"/>
      <c r="L21" s="328"/>
      <c r="M21" s="328"/>
      <c r="N21" s="328"/>
      <c r="O21" s="328"/>
      <c r="P21" s="521"/>
      <c r="Q21" s="328"/>
      <c r="R21" s="328"/>
      <c r="S21" s="328"/>
      <c r="T21" s="328"/>
      <c r="U21" s="328"/>
      <c r="V21" s="328"/>
      <c r="W21" s="328"/>
      <c r="X21" s="328"/>
      <c r="Y21" s="521"/>
      <c r="Z21" s="179"/>
      <c r="AA21" s="179"/>
      <c r="AB21" s="179"/>
      <c r="AC21" s="179"/>
      <c r="AD21" s="179"/>
      <c r="AE21" s="179"/>
      <c r="AF21" s="179"/>
      <c r="AG21" s="179"/>
      <c r="AH21" s="179"/>
      <c r="AI21" s="179"/>
      <c r="AJ21" s="179"/>
      <c r="AK21" s="179"/>
      <c r="AL21" s="179"/>
      <c r="AM21" s="179"/>
      <c r="AN21" s="179"/>
      <c r="AO21" s="179"/>
      <c r="AP21" s="179"/>
    </row>
    <row r="22" spans="1:42" x14ac:dyDescent="0.2">
      <c r="A22" s="355"/>
      <c r="B22" s="356"/>
      <c r="C22" s="356"/>
      <c r="D22" s="356"/>
      <c r="E22" s="451"/>
      <c r="F22" s="452"/>
      <c r="G22" s="451"/>
      <c r="H22" s="452"/>
      <c r="I22" s="451"/>
      <c r="J22" s="452"/>
      <c r="K22" s="451"/>
      <c r="L22" s="452"/>
      <c r="M22" s="451"/>
      <c r="N22" s="453"/>
      <c r="O22" s="451"/>
      <c r="P22" s="452"/>
      <c r="Q22" s="451"/>
      <c r="R22" s="452"/>
      <c r="S22" s="451"/>
      <c r="T22" s="452"/>
      <c r="U22" s="451"/>
      <c r="V22" s="452"/>
      <c r="W22" s="451"/>
      <c r="X22" s="451"/>
      <c r="Y22" s="453"/>
      <c r="Z22" s="179"/>
      <c r="AA22" s="179"/>
      <c r="AB22" s="179"/>
      <c r="AC22" s="179"/>
      <c r="AD22" s="179"/>
      <c r="AE22" s="179"/>
      <c r="AF22" s="179"/>
      <c r="AG22" s="179"/>
      <c r="AH22" s="179"/>
      <c r="AI22" s="179"/>
      <c r="AJ22" s="179"/>
      <c r="AK22" s="179"/>
      <c r="AL22" s="179"/>
      <c r="AM22" s="179"/>
      <c r="AN22" s="179"/>
      <c r="AO22" s="179"/>
      <c r="AP22" s="179"/>
    </row>
    <row r="23" spans="1:42" x14ac:dyDescent="0.2">
      <c r="A23" s="202"/>
      <c r="B23" s="203"/>
      <c r="C23" s="168"/>
      <c r="D23" s="168"/>
      <c r="E23" s="454"/>
      <c r="F23" s="455"/>
      <c r="G23" s="454"/>
      <c r="H23" s="455"/>
      <c r="I23" s="454"/>
      <c r="J23" s="455"/>
      <c r="K23" s="454"/>
      <c r="L23" s="455"/>
      <c r="M23" s="454"/>
      <c r="N23" s="456"/>
      <c r="O23" s="454"/>
      <c r="P23" s="455"/>
      <c r="Q23" s="454"/>
      <c r="R23" s="455"/>
      <c r="S23" s="454"/>
      <c r="T23" s="455"/>
      <c r="U23" s="454"/>
      <c r="V23" s="455"/>
      <c r="W23" s="454"/>
      <c r="X23" s="454"/>
      <c r="Y23" s="456"/>
      <c r="Z23" s="179"/>
      <c r="AA23" s="179"/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  <c r="AM23" s="179"/>
      <c r="AN23" s="179"/>
      <c r="AO23" s="179"/>
      <c r="AP23" s="179"/>
    </row>
    <row r="24" spans="1:42" x14ac:dyDescent="0.2">
      <c r="A24" s="173" t="s">
        <v>57</v>
      </c>
      <c r="B24" s="174"/>
      <c r="C24" s="174"/>
      <c r="D24" s="174"/>
      <c r="E24" s="263">
        <f t="shared" ref="E24:Y24" si="3">SUM(E25:E31)</f>
        <v>0</v>
      </c>
      <c r="F24" s="263">
        <f t="shared" si="3"/>
        <v>0</v>
      </c>
      <c r="G24" s="263">
        <f t="shared" si="3"/>
        <v>0</v>
      </c>
      <c r="H24" s="263">
        <f t="shared" si="3"/>
        <v>0</v>
      </c>
      <c r="I24" s="263">
        <f t="shared" si="3"/>
        <v>0</v>
      </c>
      <c r="J24" s="263">
        <f t="shared" si="3"/>
        <v>0</v>
      </c>
      <c r="K24" s="263">
        <f t="shared" si="3"/>
        <v>0</v>
      </c>
      <c r="L24" s="263">
        <f t="shared" si="3"/>
        <v>0</v>
      </c>
      <c r="M24" s="263">
        <f t="shared" si="3"/>
        <v>0</v>
      </c>
      <c r="N24" s="263">
        <f t="shared" si="3"/>
        <v>0</v>
      </c>
      <c r="O24" s="263">
        <f t="shared" si="3"/>
        <v>0</v>
      </c>
      <c r="P24" s="447">
        <f t="shared" si="3"/>
        <v>0</v>
      </c>
      <c r="Q24" s="263">
        <f t="shared" si="3"/>
        <v>0</v>
      </c>
      <c r="R24" s="263">
        <f t="shared" si="3"/>
        <v>0</v>
      </c>
      <c r="S24" s="263">
        <f t="shared" si="3"/>
        <v>0</v>
      </c>
      <c r="T24" s="263">
        <f t="shared" si="3"/>
        <v>0</v>
      </c>
      <c r="U24" s="263">
        <f t="shared" si="3"/>
        <v>0</v>
      </c>
      <c r="V24" s="263">
        <f t="shared" si="3"/>
        <v>0</v>
      </c>
      <c r="W24" s="263">
        <f t="shared" si="3"/>
        <v>0</v>
      </c>
      <c r="X24" s="263">
        <f t="shared" si="3"/>
        <v>0</v>
      </c>
      <c r="Y24" s="447">
        <f t="shared" si="3"/>
        <v>0</v>
      </c>
      <c r="Z24" s="179"/>
      <c r="AA24" s="179"/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79"/>
      <c r="AM24" s="179"/>
      <c r="AN24" s="179"/>
      <c r="AO24" s="179"/>
      <c r="AP24" s="179"/>
    </row>
    <row r="25" spans="1:42" x14ac:dyDescent="0.2">
      <c r="A25" s="178"/>
      <c r="B25" s="303" t="s">
        <v>142</v>
      </c>
      <c r="C25" s="179"/>
      <c r="D25" s="303"/>
      <c r="E25" s="284"/>
      <c r="F25" s="284"/>
      <c r="G25" s="284"/>
      <c r="H25" s="284"/>
      <c r="I25" s="284"/>
      <c r="J25" s="284"/>
      <c r="K25" s="284"/>
      <c r="L25" s="284"/>
      <c r="M25" s="284"/>
      <c r="N25" s="284"/>
      <c r="O25" s="284"/>
      <c r="P25" s="476"/>
      <c r="Q25" s="284"/>
      <c r="R25" s="284"/>
      <c r="S25" s="284"/>
      <c r="T25" s="284"/>
      <c r="U25" s="284"/>
      <c r="V25" s="284"/>
      <c r="W25" s="284"/>
      <c r="X25" s="284"/>
      <c r="Y25" s="521">
        <f t="shared" ref="Y25:Y31" si="4">SUM(E25:X25)</f>
        <v>0</v>
      </c>
      <c r="Z25" s="179"/>
      <c r="AA25" s="179"/>
      <c r="AB25" s="179"/>
      <c r="AC25" s="179"/>
      <c r="AD25" s="179"/>
      <c r="AE25" s="179"/>
      <c r="AF25" s="179"/>
      <c r="AG25" s="179"/>
      <c r="AH25" s="179"/>
      <c r="AI25" s="179"/>
      <c r="AJ25" s="179"/>
      <c r="AK25" s="179"/>
      <c r="AL25" s="179"/>
      <c r="AM25" s="179"/>
      <c r="AN25" s="179"/>
      <c r="AO25" s="179"/>
      <c r="AP25" s="179"/>
    </row>
    <row r="26" spans="1:42" x14ac:dyDescent="0.2">
      <c r="A26" s="178"/>
      <c r="B26" s="303" t="s">
        <v>143</v>
      </c>
      <c r="C26" s="179"/>
      <c r="D26" s="303"/>
      <c r="E26" s="284"/>
      <c r="F26" s="284"/>
      <c r="G26" s="284"/>
      <c r="H26" s="284"/>
      <c r="I26" s="284"/>
      <c r="J26" s="284"/>
      <c r="K26" s="284"/>
      <c r="L26" s="284"/>
      <c r="M26" s="284"/>
      <c r="N26" s="284"/>
      <c r="O26" s="284"/>
      <c r="P26" s="476"/>
      <c r="Q26" s="284"/>
      <c r="R26" s="284"/>
      <c r="S26" s="284"/>
      <c r="T26" s="284"/>
      <c r="U26" s="284"/>
      <c r="V26" s="284"/>
      <c r="W26" s="284"/>
      <c r="X26" s="284"/>
      <c r="Y26" s="521">
        <f t="shared" si="4"/>
        <v>0</v>
      </c>
      <c r="Z26" s="179"/>
      <c r="AA26" s="179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79"/>
      <c r="AN26" s="179"/>
      <c r="AO26" s="179"/>
      <c r="AP26" s="179"/>
    </row>
    <row r="27" spans="1:42" x14ac:dyDescent="0.2">
      <c r="A27" s="178"/>
      <c r="B27" s="303" t="s">
        <v>91</v>
      </c>
      <c r="C27" s="179"/>
      <c r="D27" s="303"/>
      <c r="E27" s="284"/>
      <c r="F27" s="284"/>
      <c r="G27" s="284"/>
      <c r="H27" s="284"/>
      <c r="I27" s="284"/>
      <c r="J27" s="284"/>
      <c r="K27" s="284"/>
      <c r="L27" s="284"/>
      <c r="M27" s="284"/>
      <c r="N27" s="284"/>
      <c r="O27" s="284"/>
      <c r="P27" s="476"/>
      <c r="Q27" s="284"/>
      <c r="R27" s="284"/>
      <c r="S27" s="284"/>
      <c r="T27" s="284"/>
      <c r="U27" s="284"/>
      <c r="V27" s="284"/>
      <c r="W27" s="284"/>
      <c r="X27" s="284"/>
      <c r="Y27" s="521">
        <f t="shared" si="4"/>
        <v>0</v>
      </c>
      <c r="Z27" s="179"/>
      <c r="AA27" s="179"/>
      <c r="AB27" s="179"/>
      <c r="AC27" s="179"/>
      <c r="AD27" s="179"/>
      <c r="AE27" s="179"/>
      <c r="AF27" s="179"/>
      <c r="AG27" s="179"/>
      <c r="AH27" s="179"/>
      <c r="AI27" s="179"/>
      <c r="AJ27" s="179"/>
      <c r="AK27" s="179"/>
      <c r="AL27" s="179"/>
      <c r="AM27" s="179"/>
      <c r="AN27" s="179"/>
      <c r="AO27" s="179"/>
      <c r="AP27" s="179"/>
    </row>
    <row r="28" spans="1:42" x14ac:dyDescent="0.2">
      <c r="A28" s="178"/>
      <c r="B28" s="303" t="s">
        <v>174</v>
      </c>
      <c r="C28" s="179"/>
      <c r="D28" s="303"/>
      <c r="E28" s="284"/>
      <c r="F28" s="284"/>
      <c r="G28" s="284"/>
      <c r="H28" s="284"/>
      <c r="I28" s="284"/>
      <c r="J28" s="284"/>
      <c r="K28" s="284"/>
      <c r="L28" s="284"/>
      <c r="M28" s="284"/>
      <c r="N28" s="284"/>
      <c r="O28" s="284"/>
      <c r="P28" s="476"/>
      <c r="Q28" s="284"/>
      <c r="R28" s="284"/>
      <c r="S28" s="284"/>
      <c r="T28" s="284"/>
      <c r="U28" s="284"/>
      <c r="V28" s="284"/>
      <c r="W28" s="284"/>
      <c r="X28" s="284"/>
      <c r="Y28" s="521">
        <f t="shared" si="4"/>
        <v>0</v>
      </c>
      <c r="Z28" s="179"/>
      <c r="AA28" s="179"/>
      <c r="AB28" s="179"/>
      <c r="AC28" s="179"/>
      <c r="AD28" s="179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O28" s="179"/>
      <c r="AP28" s="179"/>
    </row>
    <row r="29" spans="1:42" x14ac:dyDescent="0.2">
      <c r="A29" s="178"/>
      <c r="B29" s="303" t="s">
        <v>144</v>
      </c>
      <c r="C29" s="179"/>
      <c r="D29" s="303"/>
      <c r="E29" s="284"/>
      <c r="F29" s="284"/>
      <c r="G29" s="284"/>
      <c r="H29" s="284"/>
      <c r="I29" s="284"/>
      <c r="J29" s="284"/>
      <c r="K29" s="284"/>
      <c r="L29" s="284"/>
      <c r="M29" s="284"/>
      <c r="N29" s="284"/>
      <c r="O29" s="284"/>
      <c r="P29" s="476"/>
      <c r="Q29" s="284"/>
      <c r="R29" s="284"/>
      <c r="S29" s="284"/>
      <c r="T29" s="284"/>
      <c r="U29" s="284"/>
      <c r="V29" s="284"/>
      <c r="W29" s="284"/>
      <c r="X29" s="284"/>
      <c r="Y29" s="521">
        <f t="shared" si="4"/>
        <v>0</v>
      </c>
      <c r="Z29" s="179"/>
      <c r="AA29" s="179"/>
      <c r="AB29" s="179"/>
      <c r="AC29" s="179"/>
      <c r="AD29" s="179"/>
      <c r="AE29" s="179"/>
      <c r="AF29" s="179"/>
      <c r="AG29" s="179"/>
      <c r="AH29" s="179"/>
      <c r="AI29" s="179"/>
      <c r="AJ29" s="179"/>
      <c r="AK29" s="179"/>
      <c r="AL29" s="179"/>
      <c r="AM29" s="179"/>
      <c r="AN29" s="179"/>
      <c r="AO29" s="179"/>
      <c r="AP29" s="179"/>
    </row>
    <row r="30" spans="1:42" x14ac:dyDescent="0.2">
      <c r="A30" s="178"/>
      <c r="B30" s="303" t="s">
        <v>145</v>
      </c>
      <c r="C30" s="179"/>
      <c r="D30" s="303"/>
      <c r="E30" s="284"/>
      <c r="F30" s="284"/>
      <c r="G30" s="284"/>
      <c r="H30" s="284"/>
      <c r="I30" s="284"/>
      <c r="J30" s="284"/>
      <c r="K30" s="284"/>
      <c r="L30" s="284"/>
      <c r="M30" s="284"/>
      <c r="N30" s="284"/>
      <c r="O30" s="284"/>
      <c r="P30" s="476"/>
      <c r="Q30" s="284"/>
      <c r="R30" s="284"/>
      <c r="S30" s="284"/>
      <c r="T30" s="284"/>
      <c r="U30" s="284"/>
      <c r="V30" s="284"/>
      <c r="W30" s="284"/>
      <c r="X30" s="284"/>
      <c r="Y30" s="521">
        <f t="shared" si="4"/>
        <v>0</v>
      </c>
      <c r="Z30" s="179"/>
      <c r="AA30" s="179"/>
      <c r="AB30" s="179"/>
      <c r="AC30" s="179"/>
      <c r="AD30" s="179"/>
      <c r="AE30" s="179"/>
      <c r="AF30" s="179"/>
      <c r="AG30" s="179"/>
      <c r="AH30" s="179"/>
      <c r="AI30" s="179"/>
      <c r="AJ30" s="179"/>
      <c r="AK30" s="179"/>
      <c r="AL30" s="179"/>
      <c r="AM30" s="179"/>
      <c r="AN30" s="179"/>
      <c r="AO30" s="179"/>
      <c r="AP30" s="179"/>
    </row>
    <row r="31" spans="1:42" x14ac:dyDescent="0.2">
      <c r="A31" s="178"/>
      <c r="B31" s="303" t="s">
        <v>146</v>
      </c>
      <c r="C31" s="179"/>
      <c r="D31" s="303"/>
      <c r="E31" s="284"/>
      <c r="F31" s="284"/>
      <c r="G31" s="284"/>
      <c r="H31" s="284"/>
      <c r="I31" s="284"/>
      <c r="J31" s="284"/>
      <c r="K31" s="284"/>
      <c r="L31" s="284"/>
      <c r="M31" s="284"/>
      <c r="N31" s="284"/>
      <c r="O31" s="284"/>
      <c r="P31" s="476"/>
      <c r="Q31" s="284"/>
      <c r="R31" s="284"/>
      <c r="S31" s="284"/>
      <c r="T31" s="284"/>
      <c r="U31" s="284"/>
      <c r="V31" s="284"/>
      <c r="W31" s="284"/>
      <c r="X31" s="284"/>
      <c r="Y31" s="521">
        <f t="shared" si="4"/>
        <v>0</v>
      </c>
      <c r="Z31" s="179"/>
      <c r="AA31" s="179"/>
      <c r="AB31" s="179"/>
      <c r="AC31" s="179"/>
      <c r="AD31" s="179"/>
      <c r="AE31" s="179"/>
      <c r="AF31" s="179"/>
      <c r="AG31" s="179"/>
      <c r="AH31" s="179"/>
      <c r="AI31" s="179"/>
      <c r="AJ31" s="179"/>
      <c r="AK31" s="179"/>
      <c r="AL31" s="179"/>
      <c r="AM31" s="179"/>
      <c r="AN31" s="179"/>
      <c r="AO31" s="179"/>
      <c r="AP31" s="179"/>
    </row>
    <row r="32" spans="1:42" x14ac:dyDescent="0.2">
      <c r="A32" s="355"/>
      <c r="B32" s="356"/>
      <c r="C32" s="356"/>
      <c r="D32" s="356"/>
      <c r="E32" s="451"/>
      <c r="F32" s="452"/>
      <c r="G32" s="451"/>
      <c r="H32" s="452"/>
      <c r="I32" s="451"/>
      <c r="J32" s="452"/>
      <c r="K32" s="451"/>
      <c r="L32" s="452"/>
      <c r="M32" s="451"/>
      <c r="N32" s="453"/>
      <c r="O32" s="451"/>
      <c r="P32" s="452"/>
      <c r="Q32" s="451"/>
      <c r="R32" s="452"/>
      <c r="S32" s="451"/>
      <c r="T32" s="452"/>
      <c r="U32" s="451"/>
      <c r="V32" s="452"/>
      <c r="W32" s="451"/>
      <c r="X32" s="451"/>
      <c r="Y32" s="453"/>
      <c r="Z32" s="179"/>
      <c r="AA32" s="179"/>
      <c r="AB32" s="179"/>
      <c r="AC32" s="179"/>
      <c r="AD32" s="179"/>
      <c r="AE32" s="179"/>
      <c r="AF32" s="179"/>
      <c r="AG32" s="179"/>
      <c r="AH32" s="179"/>
      <c r="AI32" s="179"/>
      <c r="AJ32" s="179"/>
      <c r="AK32" s="179"/>
      <c r="AL32" s="179"/>
      <c r="AM32" s="179"/>
      <c r="AN32" s="179"/>
      <c r="AO32" s="179"/>
      <c r="AP32" s="179"/>
    </row>
    <row r="33" spans="1:25" x14ac:dyDescent="0.2">
      <c r="A33" s="167"/>
      <c r="B33" s="168"/>
      <c r="C33" s="168"/>
      <c r="D33" s="168"/>
      <c r="E33" s="454"/>
      <c r="F33" s="455"/>
      <c r="G33" s="454"/>
      <c r="H33" s="455"/>
      <c r="I33" s="454"/>
      <c r="J33" s="455"/>
      <c r="K33" s="454"/>
      <c r="L33" s="455"/>
      <c r="M33" s="454"/>
      <c r="N33" s="456"/>
      <c r="O33" s="454"/>
      <c r="P33" s="455"/>
      <c r="Q33" s="454"/>
      <c r="R33" s="455"/>
      <c r="S33" s="454"/>
      <c r="T33" s="455"/>
      <c r="U33" s="454"/>
      <c r="V33" s="455"/>
      <c r="W33" s="454"/>
      <c r="X33" s="454"/>
      <c r="Y33" s="456"/>
    </row>
    <row r="34" spans="1:25" x14ac:dyDescent="0.2">
      <c r="A34" s="173" t="s">
        <v>58</v>
      </c>
      <c r="B34" s="174"/>
      <c r="C34" s="174"/>
      <c r="D34" s="174"/>
      <c r="E34" s="263">
        <f t="shared" ref="E34:Y34" si="5">SUM(E35:E39)</f>
        <v>0</v>
      </c>
      <c r="F34" s="263">
        <f t="shared" si="5"/>
        <v>0</v>
      </c>
      <c r="G34" s="263">
        <f t="shared" si="5"/>
        <v>0</v>
      </c>
      <c r="H34" s="263">
        <f t="shared" si="5"/>
        <v>0</v>
      </c>
      <c r="I34" s="263">
        <f t="shared" si="5"/>
        <v>0</v>
      </c>
      <c r="J34" s="263">
        <f t="shared" si="5"/>
        <v>0</v>
      </c>
      <c r="K34" s="263">
        <f t="shared" si="5"/>
        <v>0</v>
      </c>
      <c r="L34" s="263">
        <f t="shared" si="5"/>
        <v>0</v>
      </c>
      <c r="M34" s="263">
        <f t="shared" si="5"/>
        <v>0</v>
      </c>
      <c r="N34" s="263">
        <f t="shared" si="5"/>
        <v>0</v>
      </c>
      <c r="O34" s="263">
        <f t="shared" si="5"/>
        <v>0</v>
      </c>
      <c r="P34" s="447">
        <f t="shared" si="5"/>
        <v>0</v>
      </c>
      <c r="Q34" s="263">
        <f t="shared" si="5"/>
        <v>0</v>
      </c>
      <c r="R34" s="263">
        <f t="shared" si="5"/>
        <v>0</v>
      </c>
      <c r="S34" s="263">
        <f t="shared" si="5"/>
        <v>0</v>
      </c>
      <c r="T34" s="263">
        <f t="shared" si="5"/>
        <v>0</v>
      </c>
      <c r="U34" s="263">
        <f t="shared" si="5"/>
        <v>0</v>
      </c>
      <c r="V34" s="263">
        <f t="shared" si="5"/>
        <v>0</v>
      </c>
      <c r="W34" s="263">
        <f t="shared" si="5"/>
        <v>0</v>
      </c>
      <c r="X34" s="263">
        <f t="shared" si="5"/>
        <v>0</v>
      </c>
      <c r="Y34" s="447">
        <f t="shared" si="5"/>
        <v>0</v>
      </c>
    </row>
    <row r="35" spans="1:25" x14ac:dyDescent="0.2">
      <c r="A35" s="209"/>
      <c r="B35" s="242" t="s">
        <v>149</v>
      </c>
      <c r="C35" s="242"/>
      <c r="D35" s="242"/>
      <c r="E35" s="284"/>
      <c r="F35" s="284"/>
      <c r="G35" s="284"/>
      <c r="H35" s="284"/>
      <c r="I35" s="284"/>
      <c r="J35" s="284"/>
      <c r="K35" s="284"/>
      <c r="L35" s="284"/>
      <c r="M35" s="284"/>
      <c r="N35" s="284"/>
      <c r="O35" s="284"/>
      <c r="P35" s="476"/>
      <c r="Q35" s="284"/>
      <c r="R35" s="284"/>
      <c r="S35" s="284"/>
      <c r="T35" s="284"/>
      <c r="U35" s="284"/>
      <c r="V35" s="284"/>
      <c r="W35" s="284"/>
      <c r="X35" s="284"/>
      <c r="Y35" s="521">
        <f>SUM(E35:X35)</f>
        <v>0</v>
      </c>
    </row>
    <row r="36" spans="1:25" x14ac:dyDescent="0.2">
      <c r="A36" s="209"/>
      <c r="B36" s="242" t="s">
        <v>150</v>
      </c>
      <c r="C36" s="242"/>
      <c r="D36" s="242"/>
      <c r="E36" s="284"/>
      <c r="F36" s="284"/>
      <c r="G36" s="284"/>
      <c r="H36" s="284"/>
      <c r="I36" s="284"/>
      <c r="J36" s="284"/>
      <c r="K36" s="284"/>
      <c r="L36" s="284"/>
      <c r="M36" s="284"/>
      <c r="N36" s="284"/>
      <c r="O36" s="284"/>
      <c r="P36" s="476"/>
      <c r="Q36" s="284"/>
      <c r="R36" s="284"/>
      <c r="S36" s="284"/>
      <c r="T36" s="284"/>
      <c r="U36" s="284"/>
      <c r="V36" s="284"/>
      <c r="W36" s="284"/>
      <c r="X36" s="284"/>
      <c r="Y36" s="521">
        <f>SUM(E36:X36)</f>
        <v>0</v>
      </c>
    </row>
    <row r="37" spans="1:25" x14ac:dyDescent="0.2">
      <c r="A37" s="209"/>
      <c r="B37" s="242" t="s">
        <v>151</v>
      </c>
      <c r="C37" s="242"/>
      <c r="D37" s="242"/>
      <c r="E37" s="284"/>
      <c r="F37" s="285"/>
      <c r="G37" s="284"/>
      <c r="H37" s="285"/>
      <c r="I37" s="284"/>
      <c r="J37" s="285"/>
      <c r="K37" s="284"/>
      <c r="L37" s="285"/>
      <c r="M37" s="284"/>
      <c r="N37" s="476"/>
      <c r="O37" s="284"/>
      <c r="P37" s="285"/>
      <c r="Q37" s="284"/>
      <c r="R37" s="285"/>
      <c r="S37" s="284"/>
      <c r="T37" s="285"/>
      <c r="U37" s="284"/>
      <c r="V37" s="285"/>
      <c r="W37" s="284"/>
      <c r="X37" s="284"/>
      <c r="Y37" s="521">
        <f>SUM(E37:X37)</f>
        <v>0</v>
      </c>
    </row>
    <row r="38" spans="1:25" x14ac:dyDescent="0.2">
      <c r="A38" s="209"/>
      <c r="B38" s="242" t="s">
        <v>152</v>
      </c>
      <c r="C38" s="242"/>
      <c r="D38" s="242"/>
      <c r="E38" s="284"/>
      <c r="F38" s="285"/>
      <c r="G38" s="284"/>
      <c r="H38" s="285"/>
      <c r="I38" s="284"/>
      <c r="J38" s="285"/>
      <c r="K38" s="284"/>
      <c r="L38" s="285"/>
      <c r="M38" s="284"/>
      <c r="N38" s="476"/>
      <c r="O38" s="284"/>
      <c r="P38" s="285"/>
      <c r="Q38" s="284"/>
      <c r="R38" s="285"/>
      <c r="S38" s="284"/>
      <c r="T38" s="285"/>
      <c r="U38" s="284"/>
      <c r="V38" s="285"/>
      <c r="W38" s="284"/>
      <c r="X38" s="284"/>
      <c r="Y38" s="521">
        <f>SUM(E38:X38)</f>
        <v>0</v>
      </c>
    </row>
    <row r="39" spans="1:25" x14ac:dyDescent="0.2">
      <c r="A39" s="209"/>
      <c r="B39" s="242" t="s">
        <v>153</v>
      </c>
      <c r="C39" s="242"/>
      <c r="D39" s="242"/>
      <c r="E39" s="284"/>
      <c r="F39" s="285"/>
      <c r="G39" s="284"/>
      <c r="H39" s="285"/>
      <c r="I39" s="284"/>
      <c r="J39" s="285"/>
      <c r="K39" s="284"/>
      <c r="L39" s="285"/>
      <c r="M39" s="284"/>
      <c r="N39" s="476"/>
      <c r="O39" s="284"/>
      <c r="P39" s="285"/>
      <c r="Q39" s="284"/>
      <c r="R39" s="285"/>
      <c r="S39" s="284"/>
      <c r="T39" s="285"/>
      <c r="U39" s="284"/>
      <c r="V39" s="285"/>
      <c r="W39" s="284"/>
      <c r="X39" s="284"/>
      <c r="Y39" s="521">
        <f>SUM(E39:X39)</f>
        <v>0</v>
      </c>
    </row>
    <row r="40" spans="1:25" x14ac:dyDescent="0.2">
      <c r="A40" s="525"/>
      <c r="B40" s="367"/>
      <c r="C40" s="356"/>
      <c r="D40" s="356"/>
      <c r="E40" s="451"/>
      <c r="F40" s="452"/>
      <c r="G40" s="451"/>
      <c r="H40" s="452"/>
      <c r="I40" s="451"/>
      <c r="J40" s="452"/>
      <c r="K40" s="451"/>
      <c r="L40" s="452"/>
      <c r="M40" s="451"/>
      <c r="N40" s="453"/>
      <c r="O40" s="451"/>
      <c r="P40" s="452"/>
      <c r="Q40" s="451"/>
      <c r="R40" s="452"/>
      <c r="S40" s="451"/>
      <c r="T40" s="452"/>
      <c r="U40" s="451"/>
      <c r="V40" s="452"/>
      <c r="W40" s="451"/>
      <c r="X40" s="451"/>
      <c r="Y40" s="453"/>
    </row>
    <row r="41" spans="1:25" x14ac:dyDescent="0.2">
      <c r="A41" s="202"/>
      <c r="B41" s="203"/>
      <c r="C41" s="168"/>
      <c r="D41" s="168"/>
      <c r="E41" s="454"/>
      <c r="F41" s="455"/>
      <c r="G41" s="454"/>
      <c r="H41" s="455"/>
      <c r="I41" s="454"/>
      <c r="J41" s="455"/>
      <c r="K41" s="454"/>
      <c r="L41" s="455"/>
      <c r="M41" s="454"/>
      <c r="N41" s="456"/>
      <c r="O41" s="454"/>
      <c r="P41" s="455"/>
      <c r="Q41" s="454"/>
      <c r="R41" s="455"/>
      <c r="S41" s="454"/>
      <c r="T41" s="455"/>
      <c r="U41" s="454"/>
      <c r="V41" s="455"/>
      <c r="W41" s="454"/>
      <c r="X41" s="454"/>
      <c r="Y41" s="456"/>
    </row>
    <row r="42" spans="1:25" x14ac:dyDescent="0.2">
      <c r="A42" s="173" t="s">
        <v>252</v>
      </c>
      <c r="B42" s="174"/>
      <c r="C42" s="174"/>
      <c r="D42" s="174"/>
      <c r="E42" s="263">
        <f>A.7.DEPR_AMORT!E22</f>
        <v>0</v>
      </c>
      <c r="F42" s="263">
        <f>A.7.DEPR_AMORT!F22</f>
        <v>0</v>
      </c>
      <c r="G42" s="263">
        <f>A.7.DEPR_AMORT!G22</f>
        <v>0</v>
      </c>
      <c r="H42" s="263">
        <f>A.7.DEPR_AMORT!H22</f>
        <v>0</v>
      </c>
      <c r="I42" s="263">
        <f>A.7.DEPR_AMORT!I22</f>
        <v>0</v>
      </c>
      <c r="J42" s="263">
        <f>A.7.DEPR_AMORT!J22</f>
        <v>0</v>
      </c>
      <c r="K42" s="263">
        <f>A.7.DEPR_AMORT!K22</f>
        <v>0</v>
      </c>
      <c r="L42" s="263">
        <f>A.7.DEPR_AMORT!L22</f>
        <v>0</v>
      </c>
      <c r="M42" s="263">
        <f>A.7.DEPR_AMORT!M22</f>
        <v>0</v>
      </c>
      <c r="N42" s="263">
        <f>A.7.DEPR_AMORT!N22</f>
        <v>0</v>
      </c>
      <c r="O42" s="263">
        <f>A.7.DEPR_AMORT!O22</f>
        <v>0</v>
      </c>
      <c r="P42" s="447">
        <f>A.7.DEPR_AMORT!P22</f>
        <v>0</v>
      </c>
      <c r="Q42" s="263">
        <f>A.7.DEPR_AMORT!Q22</f>
        <v>0</v>
      </c>
      <c r="R42" s="263">
        <f>A.7.DEPR_AMORT!R22</f>
        <v>0</v>
      </c>
      <c r="S42" s="263">
        <f>A.7.DEPR_AMORT!S22</f>
        <v>0</v>
      </c>
      <c r="T42" s="263">
        <f>A.7.DEPR_AMORT!T22</f>
        <v>0</v>
      </c>
      <c r="U42" s="263">
        <f>A.7.DEPR_AMORT!U22</f>
        <v>0</v>
      </c>
      <c r="V42" s="263">
        <f>A.7.DEPR_AMORT!V22</f>
        <v>0</v>
      </c>
      <c r="W42" s="263">
        <f>A.7.DEPR_AMORT!W22</f>
        <v>0</v>
      </c>
      <c r="X42" s="263">
        <f>A.7.DEPR_AMORT!X22</f>
        <v>0</v>
      </c>
      <c r="Y42" s="447">
        <f>SUM(E42:X42)</f>
        <v>0</v>
      </c>
    </row>
    <row r="43" spans="1:25" s="157" customFormat="1" x14ac:dyDescent="0.2">
      <c r="A43" s="194"/>
      <c r="B43" s="195"/>
      <c r="C43" s="195"/>
      <c r="D43" s="195"/>
      <c r="E43" s="526"/>
      <c r="F43" s="527"/>
      <c r="G43" s="526"/>
      <c r="H43" s="527"/>
      <c r="I43" s="526"/>
      <c r="J43" s="527"/>
      <c r="K43" s="526"/>
      <c r="L43" s="527"/>
      <c r="M43" s="526"/>
      <c r="N43" s="528"/>
      <c r="O43" s="526"/>
      <c r="P43" s="527"/>
      <c r="Q43" s="526"/>
      <c r="R43" s="527"/>
      <c r="S43" s="526"/>
      <c r="T43" s="527"/>
      <c r="U43" s="526"/>
      <c r="V43" s="527"/>
      <c r="W43" s="526"/>
      <c r="X43" s="526"/>
      <c r="Y43" s="528"/>
    </row>
    <row r="64" spans="6:6" x14ac:dyDescent="0.2">
      <c r="F64" s="154">
        <f>SUMIF(A.3.DESPESAS_OP!E7:X7,F3)</f>
        <v>0</v>
      </c>
    </row>
  </sheetData>
  <sheetProtection algorithmName="SHA-512" hashValue="GjETnU9GlbsXqMnQBMp9/aYwvp15ssYRAP2AP83zDhl2IzAkVnfn2VBaQfKyCqfcTzhaOOeTRm59QR0d0V7WrQ==" saltValue="MA5Ydl1jagPm9g5anb8BDQ==" spinCount="100000" sheet="1" objects="1" scenarios="1" formatCells="0" formatColumns="0" formatRows="0"/>
  <phoneticPr fontId="0" type="noConversion"/>
  <dataValidations count="4">
    <dataValidation type="decimal" operator="greaterThanOrEqual" allowBlank="1" showInputMessage="1" showErrorMessage="1" errorTitle="Entrada de dados" error="Entrada de dados números positivos" sqref="E35:X39">
      <formula1>0</formula1>
    </dataValidation>
    <dataValidation type="decimal" operator="greaterThanOrEqual" allowBlank="1" showInputMessage="1" showErrorMessage="1" errorTitle="Entrada de Dados" error="Entrada de Dados números positivos" sqref="E10:X17">
      <formula1>0</formula1>
    </dataValidation>
    <dataValidation type="decimal" operator="greaterThanOrEqual" allowBlank="1" showInputMessage="1" showErrorMessage="1" errorTitle="Entrada de Dados" error="Entrada de dados números positivos" sqref="E25:X31">
      <formula1>0</formula1>
    </dataValidation>
    <dataValidation type="decimal" operator="greaterThanOrEqual" allowBlank="1" showInputMessage="1" showErrorMessage="1" errorTitle="Entrada de dados" error="Entrada de Dados números positivos._x000a__x000a_" sqref="E19:X19">
      <formula1>0</formula1>
    </dataValidation>
  </dataValidations>
  <pageMargins left="0.59055118110236227" right="0.39370078740157483" top="1.1811023622047245" bottom="0.39370078740157483" header="0.59055118110236227" footer="0.51181102362204722"/>
  <pageSetup paperSize="5048" scale="72" fitToWidth="2" orientation="landscape" r:id="rId1"/>
  <headerFooter alignWithMargins="0">
    <oddHeader>&amp;L&amp;G</oddHeader>
  </headerFooter>
  <colBreaks count="1" manualBreakCount="1">
    <brk id="14" max="1048575" man="1"/>
  </col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X25"/>
  <sheetViews>
    <sheetView showGridLines="0" workbookViewId="0"/>
  </sheetViews>
  <sheetFormatPr defaultColWidth="9.140625" defaultRowHeight="12.75" x14ac:dyDescent="0.2"/>
  <cols>
    <col min="1" max="1" width="3" style="154" customWidth="1"/>
    <col min="2" max="2" width="3.140625" style="154" customWidth="1"/>
    <col min="3" max="3" width="49.85546875" style="154" customWidth="1"/>
    <col min="4" max="24" width="11.7109375" style="154" customWidth="1"/>
    <col min="25" max="34" width="9.7109375" style="154" customWidth="1"/>
    <col min="35" max="16384" width="9.140625" style="154"/>
  </cols>
  <sheetData>
    <row r="4" spans="1:24" x14ac:dyDescent="0.2">
      <c r="A4" s="153" t="s">
        <v>154</v>
      </c>
      <c r="D4" s="179"/>
      <c r="E4" s="179"/>
      <c r="F4" s="179"/>
      <c r="G4" s="179"/>
      <c r="H4" s="179"/>
    </row>
    <row r="5" spans="1:24" x14ac:dyDescent="0.2">
      <c r="A5" s="153"/>
      <c r="D5" s="179"/>
      <c r="E5" s="179"/>
      <c r="F5" s="179"/>
      <c r="G5" s="179"/>
      <c r="H5" s="179"/>
    </row>
    <row r="6" spans="1:24" x14ac:dyDescent="0.2">
      <c r="A6" s="157" t="s">
        <v>217</v>
      </c>
      <c r="D6" s="179"/>
      <c r="E6" s="179"/>
      <c r="F6" s="179"/>
      <c r="G6" s="179"/>
      <c r="H6" s="179"/>
    </row>
    <row r="7" spans="1:24" ht="18" customHeight="1" x14ac:dyDescent="0.2">
      <c r="A7" s="161"/>
      <c r="B7" s="163"/>
      <c r="C7" s="570"/>
      <c r="D7" s="361" t="s">
        <v>0</v>
      </c>
      <c r="E7" s="363" t="s">
        <v>1</v>
      </c>
      <c r="F7" s="361" t="s">
        <v>6</v>
      </c>
      <c r="G7" s="363" t="s">
        <v>7</v>
      </c>
      <c r="H7" s="361" t="s">
        <v>8</v>
      </c>
      <c r="I7" s="363" t="s">
        <v>12</v>
      </c>
      <c r="J7" s="361" t="s">
        <v>13</v>
      </c>
      <c r="K7" s="363" t="s">
        <v>14</v>
      </c>
      <c r="L7" s="361" t="s">
        <v>15</v>
      </c>
      <c r="M7" s="363" t="s">
        <v>16</v>
      </c>
      <c r="N7" s="361" t="s">
        <v>17</v>
      </c>
      <c r="O7" s="363" t="s">
        <v>18</v>
      </c>
      <c r="P7" s="361" t="s">
        <v>19</v>
      </c>
      <c r="Q7" s="363" t="s">
        <v>20</v>
      </c>
      <c r="R7" s="361" t="s">
        <v>21</v>
      </c>
      <c r="S7" s="363" t="s">
        <v>22</v>
      </c>
      <c r="T7" s="361" t="s">
        <v>23</v>
      </c>
      <c r="U7" s="363" t="s">
        <v>24</v>
      </c>
      <c r="V7" s="361" t="s">
        <v>25</v>
      </c>
      <c r="W7" s="596" t="s">
        <v>26</v>
      </c>
      <c r="X7" s="361" t="s">
        <v>2</v>
      </c>
    </row>
    <row r="8" spans="1:24" x14ac:dyDescent="0.2">
      <c r="A8" s="178"/>
      <c r="B8" s="179"/>
      <c r="C8" s="227"/>
      <c r="D8" s="266"/>
      <c r="E8" s="227"/>
      <c r="F8" s="266"/>
      <c r="G8" s="227"/>
      <c r="H8" s="266"/>
      <c r="I8" s="227"/>
      <c r="J8" s="266"/>
      <c r="K8" s="227"/>
      <c r="L8" s="266"/>
      <c r="M8" s="227"/>
      <c r="N8" s="266"/>
      <c r="O8" s="227"/>
      <c r="P8" s="266"/>
      <c r="Q8" s="227"/>
      <c r="R8" s="266"/>
      <c r="S8" s="227"/>
      <c r="T8" s="266"/>
      <c r="U8" s="227"/>
      <c r="V8" s="266"/>
      <c r="W8" s="265"/>
      <c r="X8" s="266"/>
    </row>
    <row r="9" spans="1:24" x14ac:dyDescent="0.2">
      <c r="A9" s="563" t="s">
        <v>36</v>
      </c>
      <c r="B9" s="174"/>
      <c r="C9" s="250"/>
      <c r="D9" s="263">
        <f t="shared" ref="D9:X9" si="0">SUM(D10:D14)</f>
        <v>0</v>
      </c>
      <c r="E9" s="263">
        <f t="shared" ref="E9:W9" si="1">SUM(E10:E14)</f>
        <v>0</v>
      </c>
      <c r="F9" s="263">
        <f t="shared" si="1"/>
        <v>0</v>
      </c>
      <c r="G9" s="263">
        <f t="shared" si="1"/>
        <v>0</v>
      </c>
      <c r="H9" s="263">
        <f t="shared" si="1"/>
        <v>0</v>
      </c>
      <c r="I9" s="263">
        <f t="shared" si="1"/>
        <v>0</v>
      </c>
      <c r="J9" s="263">
        <f t="shared" si="1"/>
        <v>0</v>
      </c>
      <c r="K9" s="263">
        <f t="shared" si="1"/>
        <v>0</v>
      </c>
      <c r="L9" s="263">
        <f t="shared" si="1"/>
        <v>0</v>
      </c>
      <c r="M9" s="478">
        <f t="shared" si="1"/>
        <v>0</v>
      </c>
      <c r="N9" s="263">
        <f t="shared" si="1"/>
        <v>0</v>
      </c>
      <c r="O9" s="447">
        <f t="shared" si="1"/>
        <v>0</v>
      </c>
      <c r="P9" s="263">
        <f t="shared" si="1"/>
        <v>0</v>
      </c>
      <c r="Q9" s="263">
        <f t="shared" si="1"/>
        <v>0</v>
      </c>
      <c r="R9" s="263">
        <f t="shared" si="1"/>
        <v>0</v>
      </c>
      <c r="S9" s="263">
        <f t="shared" si="1"/>
        <v>0</v>
      </c>
      <c r="T9" s="263">
        <f t="shared" si="1"/>
        <v>0</v>
      </c>
      <c r="U9" s="263">
        <f t="shared" si="1"/>
        <v>0</v>
      </c>
      <c r="V9" s="263">
        <f t="shared" si="1"/>
        <v>0</v>
      </c>
      <c r="W9" s="478">
        <f t="shared" si="1"/>
        <v>0</v>
      </c>
      <c r="X9" s="263">
        <f t="shared" si="0"/>
        <v>0</v>
      </c>
    </row>
    <row r="10" spans="1:24" x14ac:dyDescent="0.2">
      <c r="A10" s="178"/>
      <c r="B10" s="179"/>
      <c r="C10" s="240" t="s">
        <v>253</v>
      </c>
      <c r="D10" s="284"/>
      <c r="E10" s="284"/>
      <c r="F10" s="284"/>
      <c r="G10" s="284"/>
      <c r="H10" s="284"/>
      <c r="I10" s="284"/>
      <c r="J10" s="284"/>
      <c r="K10" s="284"/>
      <c r="L10" s="284"/>
      <c r="M10" s="479"/>
      <c r="N10" s="284"/>
      <c r="O10" s="476"/>
      <c r="P10" s="284"/>
      <c r="Q10" s="284"/>
      <c r="R10" s="284"/>
      <c r="S10" s="284"/>
      <c r="T10" s="284"/>
      <c r="U10" s="284"/>
      <c r="V10" s="284"/>
      <c r="W10" s="479"/>
      <c r="X10" s="328">
        <f>SUM(D10:W10)</f>
        <v>0</v>
      </c>
    </row>
    <row r="11" spans="1:24" x14ac:dyDescent="0.2">
      <c r="A11" s="183"/>
      <c r="B11" s="184"/>
      <c r="C11" s="240" t="s">
        <v>253</v>
      </c>
      <c r="D11" s="284"/>
      <c r="E11" s="284"/>
      <c r="F11" s="284"/>
      <c r="G11" s="284"/>
      <c r="H11" s="284"/>
      <c r="I11" s="284"/>
      <c r="J11" s="284"/>
      <c r="K11" s="284"/>
      <c r="L11" s="284"/>
      <c r="M11" s="479"/>
      <c r="N11" s="284"/>
      <c r="O11" s="476"/>
      <c r="P11" s="284"/>
      <c r="Q11" s="284"/>
      <c r="R11" s="284"/>
      <c r="S11" s="284"/>
      <c r="T11" s="284"/>
      <c r="U11" s="284"/>
      <c r="V11" s="284"/>
      <c r="W11" s="479"/>
      <c r="X11" s="328">
        <f>SUM(D11:W11)</f>
        <v>0</v>
      </c>
    </row>
    <row r="12" spans="1:24" x14ac:dyDescent="0.2">
      <c r="A12" s="183"/>
      <c r="B12" s="184"/>
      <c r="C12" s="240" t="s">
        <v>253</v>
      </c>
      <c r="D12" s="284"/>
      <c r="E12" s="284"/>
      <c r="F12" s="284"/>
      <c r="G12" s="284"/>
      <c r="H12" s="284"/>
      <c r="I12" s="284"/>
      <c r="J12" s="284"/>
      <c r="K12" s="284"/>
      <c r="L12" s="284"/>
      <c r="M12" s="479"/>
      <c r="N12" s="284"/>
      <c r="O12" s="476"/>
      <c r="P12" s="284"/>
      <c r="Q12" s="284"/>
      <c r="R12" s="284"/>
      <c r="S12" s="284"/>
      <c r="T12" s="284"/>
      <c r="U12" s="284"/>
      <c r="V12" s="284"/>
      <c r="W12" s="479"/>
      <c r="X12" s="328">
        <f>SUM(D12:W12)</f>
        <v>0</v>
      </c>
    </row>
    <row r="13" spans="1:24" x14ac:dyDescent="0.2">
      <c r="A13" s="183"/>
      <c r="B13" s="184"/>
      <c r="C13" s="240" t="s">
        <v>253</v>
      </c>
      <c r="D13" s="284"/>
      <c r="E13" s="284"/>
      <c r="F13" s="284"/>
      <c r="G13" s="284"/>
      <c r="H13" s="284"/>
      <c r="I13" s="284"/>
      <c r="J13" s="284"/>
      <c r="K13" s="284"/>
      <c r="L13" s="284"/>
      <c r="M13" s="479"/>
      <c r="N13" s="284"/>
      <c r="O13" s="476"/>
      <c r="P13" s="284"/>
      <c r="Q13" s="284"/>
      <c r="R13" s="284"/>
      <c r="S13" s="284"/>
      <c r="T13" s="284"/>
      <c r="U13" s="284"/>
      <c r="V13" s="284"/>
      <c r="W13" s="479"/>
      <c r="X13" s="328">
        <f>SUM(D13:W13)</f>
        <v>0</v>
      </c>
    </row>
    <row r="14" spans="1:24" x14ac:dyDescent="0.2">
      <c r="A14" s="183"/>
      <c r="B14" s="184"/>
      <c r="C14" s="240" t="s">
        <v>253</v>
      </c>
      <c r="D14" s="284"/>
      <c r="E14" s="284"/>
      <c r="F14" s="284"/>
      <c r="G14" s="284"/>
      <c r="H14" s="284"/>
      <c r="I14" s="284"/>
      <c r="J14" s="284"/>
      <c r="K14" s="284"/>
      <c r="L14" s="284"/>
      <c r="M14" s="479"/>
      <c r="N14" s="284"/>
      <c r="O14" s="476"/>
      <c r="P14" s="284"/>
      <c r="Q14" s="284"/>
      <c r="R14" s="284"/>
      <c r="S14" s="284"/>
      <c r="T14" s="284"/>
      <c r="U14" s="284"/>
      <c r="V14" s="284"/>
      <c r="W14" s="479"/>
      <c r="X14" s="328">
        <f>SUM(D14:W14)</f>
        <v>0</v>
      </c>
    </row>
    <row r="15" spans="1:24" x14ac:dyDescent="0.2">
      <c r="A15" s="183"/>
      <c r="B15" s="184"/>
      <c r="C15" s="278"/>
      <c r="D15" s="279"/>
      <c r="E15" s="278"/>
      <c r="F15" s="279"/>
      <c r="G15" s="278"/>
      <c r="H15" s="279"/>
      <c r="I15" s="278"/>
      <c r="J15" s="279"/>
      <c r="K15" s="278"/>
      <c r="L15" s="279"/>
      <c r="M15" s="278"/>
      <c r="N15" s="279"/>
      <c r="O15" s="278"/>
      <c r="P15" s="279"/>
      <c r="Q15" s="278"/>
      <c r="R15" s="279"/>
      <c r="S15" s="278"/>
      <c r="T15" s="279"/>
      <c r="U15" s="278"/>
      <c r="V15" s="279"/>
      <c r="W15" s="477"/>
      <c r="X15" s="279"/>
    </row>
    <row r="16" spans="1:24" x14ac:dyDescent="0.2">
      <c r="A16" s="563" t="s">
        <v>37</v>
      </c>
      <c r="B16" s="184"/>
      <c r="C16" s="280"/>
      <c r="D16" s="263">
        <f t="shared" ref="D16:X16" si="2">SUM(D17:D21)</f>
        <v>0</v>
      </c>
      <c r="E16" s="263">
        <f t="shared" ref="E16:W16" si="3">SUM(E17:E21)</f>
        <v>0</v>
      </c>
      <c r="F16" s="263">
        <f t="shared" si="3"/>
        <v>0</v>
      </c>
      <c r="G16" s="263">
        <f t="shared" si="3"/>
        <v>0</v>
      </c>
      <c r="H16" s="263">
        <f t="shared" si="3"/>
        <v>0</v>
      </c>
      <c r="I16" s="263">
        <f t="shared" si="3"/>
        <v>0</v>
      </c>
      <c r="J16" s="263">
        <f t="shared" si="3"/>
        <v>0</v>
      </c>
      <c r="K16" s="263">
        <f t="shared" si="3"/>
        <v>0</v>
      </c>
      <c r="L16" s="263">
        <f t="shared" si="3"/>
        <v>0</v>
      </c>
      <c r="M16" s="478">
        <f t="shared" si="3"/>
        <v>0</v>
      </c>
      <c r="N16" s="263">
        <f t="shared" si="3"/>
        <v>0</v>
      </c>
      <c r="O16" s="447">
        <f t="shared" si="3"/>
        <v>0</v>
      </c>
      <c r="P16" s="263">
        <f t="shared" si="3"/>
        <v>0</v>
      </c>
      <c r="Q16" s="263">
        <f t="shared" si="3"/>
        <v>0</v>
      </c>
      <c r="R16" s="263">
        <f t="shared" si="3"/>
        <v>0</v>
      </c>
      <c r="S16" s="263">
        <f t="shared" si="3"/>
        <v>0</v>
      </c>
      <c r="T16" s="263">
        <f t="shared" si="3"/>
        <v>0</v>
      </c>
      <c r="U16" s="263">
        <f t="shared" si="3"/>
        <v>0</v>
      </c>
      <c r="V16" s="263">
        <f t="shared" si="3"/>
        <v>0</v>
      </c>
      <c r="W16" s="478">
        <f t="shared" si="3"/>
        <v>0</v>
      </c>
      <c r="X16" s="263">
        <f t="shared" si="2"/>
        <v>0</v>
      </c>
    </row>
    <row r="17" spans="1:24" x14ac:dyDescent="0.2">
      <c r="A17" s="183"/>
      <c r="B17" s="184"/>
      <c r="C17" s="240" t="s">
        <v>253</v>
      </c>
      <c r="D17" s="284"/>
      <c r="E17" s="284"/>
      <c r="F17" s="284"/>
      <c r="G17" s="284"/>
      <c r="H17" s="284"/>
      <c r="I17" s="284"/>
      <c r="J17" s="284"/>
      <c r="K17" s="284"/>
      <c r="L17" s="284"/>
      <c r="M17" s="479"/>
      <c r="N17" s="284"/>
      <c r="O17" s="476"/>
      <c r="P17" s="284"/>
      <c r="Q17" s="284"/>
      <c r="R17" s="284"/>
      <c r="S17" s="284"/>
      <c r="T17" s="284"/>
      <c r="U17" s="284"/>
      <c r="V17" s="284"/>
      <c r="W17" s="479"/>
      <c r="X17" s="328">
        <f>SUM(D17:W17)</f>
        <v>0</v>
      </c>
    </row>
    <row r="18" spans="1:24" x14ac:dyDescent="0.2">
      <c r="A18" s="183"/>
      <c r="B18" s="184"/>
      <c r="C18" s="240" t="s">
        <v>253</v>
      </c>
      <c r="D18" s="284"/>
      <c r="E18" s="284"/>
      <c r="F18" s="284"/>
      <c r="G18" s="284"/>
      <c r="H18" s="284"/>
      <c r="I18" s="284"/>
      <c r="J18" s="284"/>
      <c r="K18" s="284"/>
      <c r="L18" s="284"/>
      <c r="M18" s="479"/>
      <c r="N18" s="284"/>
      <c r="O18" s="476"/>
      <c r="P18" s="284"/>
      <c r="Q18" s="284"/>
      <c r="R18" s="284"/>
      <c r="S18" s="284"/>
      <c r="T18" s="284"/>
      <c r="U18" s="284"/>
      <c r="V18" s="284"/>
      <c r="W18" s="479"/>
      <c r="X18" s="328">
        <f>SUM(D18:W18)</f>
        <v>0</v>
      </c>
    </row>
    <row r="19" spans="1:24" x14ac:dyDescent="0.2">
      <c r="A19" s="183"/>
      <c r="B19" s="184"/>
      <c r="C19" s="240" t="s">
        <v>253</v>
      </c>
      <c r="D19" s="284"/>
      <c r="E19" s="284"/>
      <c r="F19" s="284"/>
      <c r="G19" s="284"/>
      <c r="H19" s="284"/>
      <c r="I19" s="284"/>
      <c r="J19" s="284"/>
      <c r="K19" s="284"/>
      <c r="L19" s="284"/>
      <c r="M19" s="479"/>
      <c r="N19" s="284"/>
      <c r="O19" s="476"/>
      <c r="P19" s="284"/>
      <c r="Q19" s="284"/>
      <c r="R19" s="284"/>
      <c r="S19" s="284"/>
      <c r="T19" s="284"/>
      <c r="U19" s="284"/>
      <c r="V19" s="284"/>
      <c r="W19" s="479"/>
      <c r="X19" s="328">
        <f>SUM(D19:W19)</f>
        <v>0</v>
      </c>
    </row>
    <row r="20" spans="1:24" x14ac:dyDescent="0.2">
      <c r="A20" s="183"/>
      <c r="B20" s="184"/>
      <c r="C20" s="240" t="s">
        <v>253</v>
      </c>
      <c r="D20" s="284"/>
      <c r="E20" s="284"/>
      <c r="F20" s="284"/>
      <c r="G20" s="284"/>
      <c r="H20" s="284"/>
      <c r="I20" s="284"/>
      <c r="J20" s="284"/>
      <c r="K20" s="284"/>
      <c r="L20" s="284"/>
      <c r="M20" s="479"/>
      <c r="N20" s="284"/>
      <c r="O20" s="476"/>
      <c r="P20" s="284"/>
      <c r="Q20" s="284"/>
      <c r="R20" s="284"/>
      <c r="S20" s="284"/>
      <c r="T20" s="284"/>
      <c r="U20" s="284"/>
      <c r="V20" s="284"/>
      <c r="W20" s="479"/>
      <c r="X20" s="328">
        <f>SUM(D20:W20)</f>
        <v>0</v>
      </c>
    </row>
    <row r="21" spans="1:24" x14ac:dyDescent="0.2">
      <c r="A21" s="183"/>
      <c r="B21" s="184"/>
      <c r="C21" s="240" t="s">
        <v>253</v>
      </c>
      <c r="D21" s="284"/>
      <c r="E21" s="284"/>
      <c r="F21" s="284"/>
      <c r="G21" s="284"/>
      <c r="H21" s="284"/>
      <c r="I21" s="284"/>
      <c r="J21" s="284"/>
      <c r="K21" s="284"/>
      <c r="L21" s="284"/>
      <c r="M21" s="479"/>
      <c r="N21" s="284"/>
      <c r="O21" s="476"/>
      <c r="P21" s="284"/>
      <c r="Q21" s="284"/>
      <c r="R21" s="284"/>
      <c r="S21" s="284"/>
      <c r="T21" s="284"/>
      <c r="U21" s="284"/>
      <c r="V21" s="284"/>
      <c r="W21" s="479"/>
      <c r="X21" s="328">
        <f>SUM(D21:W21)</f>
        <v>0</v>
      </c>
    </row>
    <row r="22" spans="1:24" x14ac:dyDescent="0.2">
      <c r="A22" s="183"/>
      <c r="B22" s="184"/>
      <c r="C22" s="281"/>
      <c r="D22" s="448"/>
      <c r="E22" s="449"/>
      <c r="F22" s="328"/>
      <c r="G22" s="327"/>
      <c r="H22" s="328"/>
      <c r="I22" s="327"/>
      <c r="J22" s="328"/>
      <c r="K22" s="327"/>
      <c r="L22" s="328"/>
      <c r="M22" s="327"/>
      <c r="N22" s="328"/>
      <c r="O22" s="327"/>
      <c r="P22" s="328"/>
      <c r="Q22" s="327"/>
      <c r="R22" s="328"/>
      <c r="S22" s="327"/>
      <c r="T22" s="328"/>
      <c r="U22" s="327"/>
      <c r="V22" s="328"/>
      <c r="W22" s="480"/>
      <c r="X22" s="571"/>
    </row>
    <row r="23" spans="1:24" s="153" customFormat="1" ht="18" customHeight="1" x14ac:dyDescent="0.2">
      <c r="A23" s="564" t="s">
        <v>2</v>
      </c>
      <c r="B23" s="565"/>
      <c r="C23" s="566"/>
      <c r="D23" s="567">
        <f t="shared" ref="D23:X23" si="4">D9+D16</f>
        <v>0</v>
      </c>
      <c r="E23" s="567">
        <f t="shared" si="4"/>
        <v>0</v>
      </c>
      <c r="F23" s="567">
        <f t="shared" si="4"/>
        <v>0</v>
      </c>
      <c r="G23" s="567">
        <f t="shared" si="4"/>
        <v>0</v>
      </c>
      <c r="H23" s="567">
        <f t="shared" si="4"/>
        <v>0</v>
      </c>
      <c r="I23" s="567">
        <f t="shared" si="4"/>
        <v>0</v>
      </c>
      <c r="J23" s="567">
        <f t="shared" si="4"/>
        <v>0</v>
      </c>
      <c r="K23" s="567">
        <f t="shared" si="4"/>
        <v>0</v>
      </c>
      <c r="L23" s="567">
        <f t="shared" si="4"/>
        <v>0</v>
      </c>
      <c r="M23" s="568">
        <f t="shared" si="4"/>
        <v>0</v>
      </c>
      <c r="N23" s="567">
        <f t="shared" si="4"/>
        <v>0</v>
      </c>
      <c r="O23" s="569">
        <f t="shared" si="4"/>
        <v>0</v>
      </c>
      <c r="P23" s="567">
        <f t="shared" si="4"/>
        <v>0</v>
      </c>
      <c r="Q23" s="567">
        <f t="shared" si="4"/>
        <v>0</v>
      </c>
      <c r="R23" s="567">
        <f t="shared" si="4"/>
        <v>0</v>
      </c>
      <c r="S23" s="567">
        <f t="shared" si="4"/>
        <v>0</v>
      </c>
      <c r="T23" s="567">
        <f t="shared" si="4"/>
        <v>0</v>
      </c>
      <c r="U23" s="567">
        <f t="shared" si="4"/>
        <v>0</v>
      </c>
      <c r="V23" s="567">
        <f t="shared" si="4"/>
        <v>0</v>
      </c>
      <c r="W23" s="568">
        <f t="shared" si="4"/>
        <v>0</v>
      </c>
      <c r="X23" s="567">
        <f t="shared" si="4"/>
        <v>0</v>
      </c>
    </row>
    <row r="24" spans="1:24" x14ac:dyDescent="0.2">
      <c r="A24" s="184"/>
      <c r="B24" s="184"/>
      <c r="C24" s="281"/>
      <c r="D24" s="281"/>
      <c r="E24" s="281"/>
      <c r="F24" s="227"/>
      <c r="G24" s="227"/>
      <c r="H24" s="227"/>
      <c r="I24" s="227"/>
      <c r="J24" s="227"/>
      <c r="K24" s="227"/>
      <c r="L24" s="227"/>
      <c r="M24" s="227"/>
      <c r="N24" s="227"/>
      <c r="O24" s="227"/>
      <c r="P24" s="227"/>
      <c r="Q24" s="227"/>
      <c r="R24" s="227"/>
      <c r="S24" s="227"/>
      <c r="T24" s="227"/>
      <c r="U24" s="227"/>
      <c r="V24" s="227"/>
      <c r="W24" s="227"/>
      <c r="X24" s="227"/>
    </row>
    <row r="25" spans="1:24" x14ac:dyDescent="0.2">
      <c r="D25" s="302"/>
      <c r="E25" s="302"/>
      <c r="F25" s="302"/>
      <c r="G25" s="302"/>
      <c r="H25" s="302"/>
      <c r="I25" s="302"/>
      <c r="J25" s="302"/>
      <c r="K25" s="302"/>
      <c r="L25" s="302"/>
      <c r="M25" s="302"/>
      <c r="N25" s="302"/>
      <c r="O25" s="302"/>
      <c r="P25" s="302"/>
      <c r="Q25" s="302"/>
      <c r="R25" s="302"/>
      <c r="S25" s="302"/>
      <c r="T25" s="302"/>
      <c r="U25" s="302"/>
      <c r="V25" s="302"/>
      <c r="W25" s="302"/>
    </row>
  </sheetData>
  <sheetProtection algorithmName="SHA-512" hashValue="EIMlG0A15I0V+8+2fw7ce/pw7bXFcoma98/tPZm4tCz8LE/+EF/1LVPD4i0oonhBj3ocY7e6vkBfE4cu1czk7g==" saltValue="voqf7X+GUgbiAwTpmtNNvw==" spinCount="100000" sheet="1" objects="1" scenarios="1" formatCells="0" formatColumns="0" formatRows="0"/>
  <phoneticPr fontId="0" type="noConversion"/>
  <dataValidations disablePrompts="1" count="2">
    <dataValidation type="decimal" operator="greaterThanOrEqual" allowBlank="1" showInputMessage="1" showErrorMessage="1" errorTitle="Entrada de dados" error="Entrada de dados números positivos" sqref="D10:W14">
      <formula1>0</formula1>
    </dataValidation>
    <dataValidation type="decimal" operator="greaterThanOrEqual" allowBlank="1" showInputMessage="1" showErrorMessage="1" errorTitle="Entrada de dados" error="Entrada de dados números positivos" sqref="D17:W21">
      <formula1>0</formula1>
    </dataValidation>
  </dataValidations>
  <pageMargins left="0.59055118110236227" right="0.39370078740157483" top="1.1811023622047245" bottom="0.39370078740157483" header="0.59055118110236227" footer="0.39370078740157483"/>
  <pageSetup paperSize="5048" scale="72" orientation="landscape" r:id="rId1"/>
  <headerFooter alignWithMargins="0">
    <oddHeader>&amp;L&amp;G</oddHeader>
  </headerFooter>
  <colBreaks count="1" manualBreakCount="1">
    <brk id="13" max="1048575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37"/>
  <sheetViews>
    <sheetView showGridLines="0" zoomScaleNormal="100" workbookViewId="0"/>
  </sheetViews>
  <sheetFormatPr defaultColWidth="9.140625" defaultRowHeight="12.75" x14ac:dyDescent="0.2"/>
  <cols>
    <col min="1" max="1" width="3" style="154" customWidth="1"/>
    <col min="2" max="2" width="29.42578125" style="154" customWidth="1"/>
    <col min="3" max="3" width="23.42578125" style="154" customWidth="1"/>
    <col min="4" max="4" width="12.42578125" style="154" customWidth="1"/>
    <col min="5" max="6" width="11.7109375" style="154" customWidth="1"/>
    <col min="7" max="24" width="11.28515625" style="154" customWidth="1"/>
    <col min="25" max="25" width="11.7109375" style="154" customWidth="1"/>
    <col min="26" max="16384" width="9.140625" style="154"/>
  </cols>
  <sheetData>
    <row r="2" spans="1:25" x14ac:dyDescent="0.2">
      <c r="A2" s="153" t="s">
        <v>220</v>
      </c>
      <c r="E2" s="153"/>
      <c r="G2" s="344"/>
    </row>
    <row r="3" spans="1:25" x14ac:dyDescent="0.2">
      <c r="A3" s="153"/>
      <c r="B3" s="365"/>
      <c r="E3" s="153"/>
    </row>
    <row r="4" spans="1:25" x14ac:dyDescent="0.2">
      <c r="A4" s="157" t="s">
        <v>217</v>
      </c>
      <c r="G4" s="174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</row>
    <row r="5" spans="1:25" ht="18" customHeight="1" x14ac:dyDescent="0.2">
      <c r="A5" s="161"/>
      <c r="B5" s="163"/>
      <c r="C5" s="163"/>
      <c r="D5" s="583" t="s">
        <v>92</v>
      </c>
      <c r="E5" s="361" t="s">
        <v>0</v>
      </c>
      <c r="F5" s="363" t="s">
        <v>1</v>
      </c>
      <c r="G5" s="361" t="s">
        <v>6</v>
      </c>
      <c r="H5" s="363" t="s">
        <v>7</v>
      </c>
      <c r="I5" s="361" t="s">
        <v>8</v>
      </c>
      <c r="J5" s="363" t="s">
        <v>12</v>
      </c>
      <c r="K5" s="361" t="s">
        <v>13</v>
      </c>
      <c r="L5" s="363" t="s">
        <v>14</v>
      </c>
      <c r="M5" s="361" t="s">
        <v>15</v>
      </c>
      <c r="N5" s="361" t="s">
        <v>16</v>
      </c>
      <c r="O5" s="362" t="s">
        <v>17</v>
      </c>
      <c r="P5" s="363" t="s">
        <v>18</v>
      </c>
      <c r="Q5" s="361" t="s">
        <v>19</v>
      </c>
      <c r="R5" s="363" t="s">
        <v>20</v>
      </c>
      <c r="S5" s="361" t="s">
        <v>21</v>
      </c>
      <c r="T5" s="363" t="s">
        <v>22</v>
      </c>
      <c r="U5" s="361" t="s">
        <v>23</v>
      </c>
      <c r="V5" s="363" t="s">
        <v>24</v>
      </c>
      <c r="W5" s="361" t="s">
        <v>25</v>
      </c>
      <c r="X5" s="361" t="s">
        <v>26</v>
      </c>
      <c r="Y5" s="362" t="s">
        <v>2</v>
      </c>
    </row>
    <row r="6" spans="1:25" x14ac:dyDescent="0.2">
      <c r="A6" s="178"/>
      <c r="B6" s="185"/>
      <c r="C6" s="185"/>
      <c r="D6" s="261"/>
      <c r="E6" s="266"/>
      <c r="F6" s="227"/>
      <c r="G6" s="266"/>
      <c r="H6" s="227"/>
      <c r="I6" s="266"/>
      <c r="J6" s="227"/>
      <c r="K6" s="266"/>
      <c r="L6" s="227"/>
      <c r="M6" s="266"/>
      <c r="N6" s="266"/>
      <c r="O6" s="275"/>
      <c r="P6" s="227"/>
      <c r="Q6" s="266"/>
      <c r="R6" s="227"/>
      <c r="S6" s="266"/>
      <c r="T6" s="227"/>
      <c r="U6" s="266"/>
      <c r="V6" s="227"/>
      <c r="W6" s="266"/>
      <c r="X6" s="266"/>
      <c r="Y6" s="275"/>
    </row>
    <row r="7" spans="1:25" x14ac:dyDescent="0.2">
      <c r="A7" s="178"/>
      <c r="B7" s="174" t="s">
        <v>221</v>
      </c>
      <c r="C7" s="185"/>
      <c r="D7" s="275"/>
      <c r="E7" s="329">
        <f>SUM(E8:E12)</f>
        <v>0</v>
      </c>
      <c r="F7" s="329">
        <f t="shared" ref="F7:Y7" si="0">SUM(F8:F12)</f>
        <v>0</v>
      </c>
      <c r="G7" s="329">
        <f t="shared" si="0"/>
        <v>0</v>
      </c>
      <c r="H7" s="329">
        <f t="shared" si="0"/>
        <v>0</v>
      </c>
      <c r="I7" s="329">
        <f t="shared" si="0"/>
        <v>0</v>
      </c>
      <c r="J7" s="329">
        <f t="shared" si="0"/>
        <v>0</v>
      </c>
      <c r="K7" s="329">
        <f t="shared" si="0"/>
        <v>0</v>
      </c>
      <c r="L7" s="329">
        <f t="shared" si="0"/>
        <v>0</v>
      </c>
      <c r="M7" s="329">
        <f t="shared" si="0"/>
        <v>0</v>
      </c>
      <c r="N7" s="329">
        <f t="shared" si="0"/>
        <v>0</v>
      </c>
      <c r="O7" s="482">
        <f t="shared" si="0"/>
        <v>0</v>
      </c>
      <c r="P7" s="329">
        <f t="shared" si="0"/>
        <v>0</v>
      </c>
      <c r="Q7" s="329">
        <f t="shared" si="0"/>
        <v>0</v>
      </c>
      <c r="R7" s="329">
        <f t="shared" si="0"/>
        <v>0</v>
      </c>
      <c r="S7" s="329">
        <f t="shared" si="0"/>
        <v>0</v>
      </c>
      <c r="T7" s="329">
        <f t="shared" si="0"/>
        <v>0</v>
      </c>
      <c r="U7" s="329">
        <f t="shared" si="0"/>
        <v>0</v>
      </c>
      <c r="V7" s="329">
        <f t="shared" si="0"/>
        <v>0</v>
      </c>
      <c r="W7" s="329">
        <f t="shared" si="0"/>
        <v>0</v>
      </c>
      <c r="X7" s="329">
        <f t="shared" si="0"/>
        <v>0</v>
      </c>
      <c r="Y7" s="329">
        <f t="shared" si="0"/>
        <v>0</v>
      </c>
    </row>
    <row r="8" spans="1:25" x14ac:dyDescent="0.2">
      <c r="A8" s="178"/>
      <c r="B8" s="240" t="s">
        <v>253</v>
      </c>
      <c r="C8" s="240"/>
      <c r="D8" s="439"/>
      <c r="E8" s="284"/>
      <c r="F8" s="284"/>
      <c r="G8" s="440"/>
      <c r="H8" s="440"/>
      <c r="I8" s="440"/>
      <c r="J8" s="440"/>
      <c r="K8" s="440"/>
      <c r="L8" s="440"/>
      <c r="M8" s="440"/>
      <c r="N8" s="440"/>
      <c r="O8" s="483"/>
      <c r="P8" s="440"/>
      <c r="Q8" s="440"/>
      <c r="R8" s="440"/>
      <c r="S8" s="440"/>
      <c r="T8" s="440"/>
      <c r="U8" s="440"/>
      <c r="V8" s="440"/>
      <c r="W8" s="440"/>
      <c r="X8" s="440"/>
      <c r="Y8" s="536">
        <f>SUM(E8:X8)</f>
        <v>0</v>
      </c>
    </row>
    <row r="9" spans="1:25" x14ac:dyDescent="0.2">
      <c r="A9" s="178"/>
      <c r="B9" s="240" t="s">
        <v>253</v>
      </c>
      <c r="C9" s="240"/>
      <c r="D9" s="439"/>
      <c r="E9" s="284"/>
      <c r="F9" s="284"/>
      <c r="G9" s="440"/>
      <c r="H9" s="440"/>
      <c r="I9" s="440"/>
      <c r="J9" s="440"/>
      <c r="K9" s="440"/>
      <c r="L9" s="440"/>
      <c r="M9" s="440"/>
      <c r="N9" s="440"/>
      <c r="O9" s="483"/>
      <c r="P9" s="440"/>
      <c r="Q9" s="440"/>
      <c r="R9" s="440"/>
      <c r="S9" s="440"/>
      <c r="T9" s="440"/>
      <c r="U9" s="440"/>
      <c r="V9" s="440"/>
      <c r="W9" s="440"/>
      <c r="X9" s="440"/>
      <c r="Y9" s="536">
        <f>SUM(E9:X9)</f>
        <v>0</v>
      </c>
    </row>
    <row r="10" spans="1:25" x14ac:dyDescent="0.2">
      <c r="A10" s="178"/>
      <c r="B10" s="240" t="s">
        <v>253</v>
      </c>
      <c r="C10" s="240"/>
      <c r="D10" s="439"/>
      <c r="E10" s="284"/>
      <c r="F10" s="284"/>
      <c r="G10" s="440"/>
      <c r="H10" s="440"/>
      <c r="I10" s="440"/>
      <c r="J10" s="440"/>
      <c r="K10" s="440"/>
      <c r="L10" s="440"/>
      <c r="M10" s="440"/>
      <c r="N10" s="440"/>
      <c r="O10" s="483"/>
      <c r="P10" s="440"/>
      <c r="Q10" s="440"/>
      <c r="R10" s="440"/>
      <c r="S10" s="440"/>
      <c r="T10" s="440"/>
      <c r="U10" s="440"/>
      <c r="V10" s="440"/>
      <c r="W10" s="440"/>
      <c r="X10" s="440"/>
      <c r="Y10" s="536">
        <f>SUM(E10:X10)</f>
        <v>0</v>
      </c>
    </row>
    <row r="11" spans="1:25" x14ac:dyDescent="0.2">
      <c r="A11" s="178"/>
      <c r="B11" s="240" t="s">
        <v>253</v>
      </c>
      <c r="C11" s="240"/>
      <c r="D11" s="439"/>
      <c r="E11" s="284"/>
      <c r="F11" s="284"/>
      <c r="G11" s="440"/>
      <c r="H11" s="440"/>
      <c r="I11" s="440"/>
      <c r="J11" s="440"/>
      <c r="K11" s="440"/>
      <c r="L11" s="440"/>
      <c r="M11" s="440"/>
      <c r="N11" s="440"/>
      <c r="O11" s="483"/>
      <c r="P11" s="440"/>
      <c r="Q11" s="440"/>
      <c r="R11" s="440"/>
      <c r="S11" s="440"/>
      <c r="T11" s="440"/>
      <c r="U11" s="440"/>
      <c r="V11" s="440"/>
      <c r="W11" s="440"/>
      <c r="X11" s="440"/>
      <c r="Y11" s="536">
        <f>SUM(E11:X11)</f>
        <v>0</v>
      </c>
    </row>
    <row r="12" spans="1:25" x14ac:dyDescent="0.2">
      <c r="A12" s="178"/>
      <c r="B12" s="240" t="s">
        <v>253</v>
      </c>
      <c r="C12" s="240"/>
      <c r="D12" s="439"/>
      <c r="E12" s="241"/>
      <c r="F12" s="241"/>
      <c r="G12" s="440"/>
      <c r="H12" s="440"/>
      <c r="I12" s="440"/>
      <c r="J12" s="440"/>
      <c r="K12" s="440"/>
      <c r="L12" s="440"/>
      <c r="M12" s="440"/>
      <c r="N12" s="440"/>
      <c r="O12" s="483"/>
      <c r="P12" s="440"/>
      <c r="Q12" s="440"/>
      <c r="R12" s="440"/>
      <c r="S12" s="440"/>
      <c r="T12" s="440"/>
      <c r="U12" s="440"/>
      <c r="V12" s="440"/>
      <c r="W12" s="440"/>
      <c r="X12" s="440"/>
      <c r="Y12" s="536">
        <f>SUM(E12:X12)</f>
        <v>0</v>
      </c>
    </row>
    <row r="13" spans="1:25" x14ac:dyDescent="0.2">
      <c r="A13" s="178"/>
      <c r="B13" s="438"/>
      <c r="C13" s="438"/>
      <c r="D13" s="439"/>
      <c r="E13" s="335"/>
      <c r="F13" s="335"/>
      <c r="G13" s="335"/>
      <c r="H13" s="335"/>
      <c r="I13" s="335"/>
      <c r="J13" s="335"/>
      <c r="K13" s="335"/>
      <c r="L13" s="335"/>
      <c r="M13" s="335"/>
      <c r="N13" s="335"/>
      <c r="O13" s="484"/>
      <c r="P13" s="335"/>
      <c r="Q13" s="335"/>
      <c r="R13" s="335"/>
      <c r="S13" s="335"/>
      <c r="T13" s="335"/>
      <c r="U13" s="335"/>
      <c r="V13" s="335"/>
      <c r="W13" s="335"/>
      <c r="X13" s="335"/>
      <c r="Y13" s="536"/>
    </row>
    <row r="14" spans="1:25" x14ac:dyDescent="0.2">
      <c r="A14" s="178"/>
      <c r="B14" s="174" t="s">
        <v>222</v>
      </c>
      <c r="C14" s="174"/>
      <c r="D14" s="439"/>
      <c r="E14" s="329">
        <f>SUM(E15:E19)</f>
        <v>0</v>
      </c>
      <c r="F14" s="329">
        <f t="shared" ref="F14:Y14" si="1">SUM(F15:F19)</f>
        <v>0</v>
      </c>
      <c r="G14" s="329">
        <f t="shared" si="1"/>
        <v>0</v>
      </c>
      <c r="H14" s="329">
        <f t="shared" si="1"/>
        <v>0</v>
      </c>
      <c r="I14" s="329">
        <f t="shared" si="1"/>
        <v>0</v>
      </c>
      <c r="J14" s="329">
        <f t="shared" si="1"/>
        <v>0</v>
      </c>
      <c r="K14" s="329">
        <f t="shared" si="1"/>
        <v>0</v>
      </c>
      <c r="L14" s="329">
        <f t="shared" si="1"/>
        <v>0</v>
      </c>
      <c r="M14" s="329">
        <f t="shared" si="1"/>
        <v>0</v>
      </c>
      <c r="N14" s="329">
        <f t="shared" si="1"/>
        <v>0</v>
      </c>
      <c r="O14" s="482">
        <f t="shared" si="1"/>
        <v>0</v>
      </c>
      <c r="P14" s="329">
        <f t="shared" si="1"/>
        <v>0</v>
      </c>
      <c r="Q14" s="329">
        <f t="shared" si="1"/>
        <v>0</v>
      </c>
      <c r="R14" s="329">
        <f t="shared" si="1"/>
        <v>0</v>
      </c>
      <c r="S14" s="329">
        <f t="shared" si="1"/>
        <v>0</v>
      </c>
      <c r="T14" s="329">
        <f t="shared" si="1"/>
        <v>0</v>
      </c>
      <c r="U14" s="329">
        <f t="shared" si="1"/>
        <v>0</v>
      </c>
      <c r="V14" s="329">
        <f t="shared" si="1"/>
        <v>0</v>
      </c>
      <c r="W14" s="329">
        <f t="shared" si="1"/>
        <v>0</v>
      </c>
      <c r="X14" s="329">
        <f t="shared" si="1"/>
        <v>0</v>
      </c>
      <c r="Y14" s="329">
        <f t="shared" si="1"/>
        <v>0</v>
      </c>
    </row>
    <row r="15" spans="1:25" x14ac:dyDescent="0.2">
      <c r="A15" s="178"/>
      <c r="B15" s="240" t="s">
        <v>253</v>
      </c>
      <c r="C15" s="240"/>
      <c r="D15" s="439"/>
      <c r="E15" s="284"/>
      <c r="F15" s="284"/>
      <c r="G15" s="440"/>
      <c r="H15" s="440"/>
      <c r="I15" s="440"/>
      <c r="J15" s="440"/>
      <c r="K15" s="440"/>
      <c r="L15" s="440"/>
      <c r="M15" s="440"/>
      <c r="N15" s="440"/>
      <c r="O15" s="483"/>
      <c r="P15" s="440"/>
      <c r="Q15" s="440"/>
      <c r="R15" s="440"/>
      <c r="S15" s="440"/>
      <c r="T15" s="440"/>
      <c r="U15" s="440"/>
      <c r="V15" s="440"/>
      <c r="W15" s="440"/>
      <c r="X15" s="440"/>
      <c r="Y15" s="521">
        <f>SUM(E15:X15)</f>
        <v>0</v>
      </c>
    </row>
    <row r="16" spans="1:25" x14ac:dyDescent="0.2">
      <c r="A16" s="178"/>
      <c r="B16" s="240" t="s">
        <v>253</v>
      </c>
      <c r="C16" s="240"/>
      <c r="D16" s="439"/>
      <c r="E16" s="284"/>
      <c r="F16" s="284"/>
      <c r="G16" s="440"/>
      <c r="H16" s="440"/>
      <c r="I16" s="440"/>
      <c r="J16" s="440"/>
      <c r="K16" s="440"/>
      <c r="L16" s="440"/>
      <c r="M16" s="440"/>
      <c r="N16" s="440"/>
      <c r="O16" s="483"/>
      <c r="P16" s="440"/>
      <c r="Q16" s="440"/>
      <c r="R16" s="440"/>
      <c r="S16" s="440"/>
      <c r="T16" s="440"/>
      <c r="U16" s="440"/>
      <c r="V16" s="440"/>
      <c r="W16" s="440"/>
      <c r="X16" s="440"/>
      <c r="Y16" s="521">
        <f>SUM(E16:X16)</f>
        <v>0</v>
      </c>
    </row>
    <row r="17" spans="1:25" x14ac:dyDescent="0.2">
      <c r="A17" s="178"/>
      <c r="B17" s="240" t="s">
        <v>253</v>
      </c>
      <c r="C17" s="240"/>
      <c r="D17" s="439"/>
      <c r="E17" s="284"/>
      <c r="F17" s="284"/>
      <c r="G17" s="440"/>
      <c r="H17" s="440"/>
      <c r="I17" s="440"/>
      <c r="J17" s="440"/>
      <c r="K17" s="440"/>
      <c r="L17" s="440"/>
      <c r="M17" s="440"/>
      <c r="N17" s="440"/>
      <c r="O17" s="483"/>
      <c r="P17" s="440"/>
      <c r="Q17" s="440"/>
      <c r="R17" s="440"/>
      <c r="S17" s="440"/>
      <c r="T17" s="440"/>
      <c r="U17" s="440"/>
      <c r="V17" s="440"/>
      <c r="W17" s="440"/>
      <c r="X17" s="440"/>
      <c r="Y17" s="521">
        <f>SUM(E17:X17)</f>
        <v>0</v>
      </c>
    </row>
    <row r="18" spans="1:25" x14ac:dyDescent="0.2">
      <c r="A18" s="178"/>
      <c r="B18" s="240" t="s">
        <v>253</v>
      </c>
      <c r="C18" s="240"/>
      <c r="D18" s="439"/>
      <c r="E18" s="284"/>
      <c r="F18" s="284"/>
      <c r="G18" s="440"/>
      <c r="H18" s="440"/>
      <c r="I18" s="440"/>
      <c r="J18" s="440"/>
      <c r="K18" s="440"/>
      <c r="L18" s="440"/>
      <c r="M18" s="440"/>
      <c r="N18" s="440"/>
      <c r="O18" s="483"/>
      <c r="P18" s="440"/>
      <c r="Q18" s="440"/>
      <c r="R18" s="440"/>
      <c r="S18" s="440"/>
      <c r="T18" s="440"/>
      <c r="U18" s="440"/>
      <c r="V18" s="440"/>
      <c r="W18" s="440"/>
      <c r="X18" s="440"/>
      <c r="Y18" s="521">
        <f>SUM(E18:X18)</f>
        <v>0</v>
      </c>
    </row>
    <row r="19" spans="1:25" x14ac:dyDescent="0.2">
      <c r="A19" s="178"/>
      <c r="B19" s="240" t="s">
        <v>253</v>
      </c>
      <c r="C19" s="240"/>
      <c r="D19" s="439"/>
      <c r="E19" s="241"/>
      <c r="F19" s="241"/>
      <c r="G19" s="440"/>
      <c r="H19" s="440"/>
      <c r="I19" s="440"/>
      <c r="J19" s="440"/>
      <c r="K19" s="440"/>
      <c r="L19" s="440"/>
      <c r="M19" s="440"/>
      <c r="N19" s="440"/>
      <c r="O19" s="483"/>
      <c r="P19" s="440"/>
      <c r="Q19" s="440"/>
      <c r="R19" s="440"/>
      <c r="S19" s="440"/>
      <c r="T19" s="440"/>
      <c r="U19" s="440"/>
      <c r="V19" s="440"/>
      <c r="W19" s="440"/>
      <c r="X19" s="440"/>
      <c r="Y19" s="521">
        <f>SUM(E19:X19)</f>
        <v>0</v>
      </c>
    </row>
    <row r="20" spans="1:25" x14ac:dyDescent="0.2">
      <c r="A20" s="183"/>
      <c r="B20" s="184"/>
      <c r="C20" s="179"/>
      <c r="D20" s="439"/>
      <c r="E20" s="282"/>
      <c r="F20" s="281"/>
      <c r="G20" s="266"/>
      <c r="H20" s="227"/>
      <c r="I20" s="266"/>
      <c r="J20" s="227"/>
      <c r="K20" s="266"/>
      <c r="L20" s="227"/>
      <c r="M20" s="266"/>
      <c r="N20" s="266"/>
      <c r="O20" s="275"/>
      <c r="P20" s="227"/>
      <c r="Q20" s="266"/>
      <c r="R20" s="227"/>
      <c r="S20" s="266"/>
      <c r="T20" s="227"/>
      <c r="U20" s="266"/>
      <c r="V20" s="227"/>
      <c r="W20" s="266"/>
      <c r="X20" s="266"/>
      <c r="Y20" s="579"/>
    </row>
    <row r="21" spans="1:25" ht="27" customHeight="1" x14ac:dyDescent="0.2">
      <c r="A21" s="183"/>
      <c r="B21" s="662" t="s">
        <v>226</v>
      </c>
      <c r="C21" s="662"/>
      <c r="D21" s="663"/>
      <c r="E21" s="282"/>
      <c r="F21" s="281"/>
      <c r="G21" s="266"/>
      <c r="H21" s="227"/>
      <c r="I21" s="266"/>
      <c r="J21" s="227"/>
      <c r="K21" s="266"/>
      <c r="L21" s="227"/>
      <c r="M21" s="266"/>
      <c r="N21" s="266"/>
      <c r="O21" s="275"/>
      <c r="P21" s="227"/>
      <c r="Q21" s="266"/>
      <c r="R21" s="227"/>
      <c r="S21" s="266"/>
      <c r="T21" s="227"/>
      <c r="U21" s="266"/>
      <c r="V21" s="227"/>
      <c r="W21" s="266"/>
      <c r="X21" s="266"/>
      <c r="Y21" s="579"/>
    </row>
    <row r="22" spans="1:25" s="225" customFormat="1" ht="18" customHeight="1" x14ac:dyDescent="0.2">
      <c r="A22" s="580" t="s">
        <v>2</v>
      </c>
      <c r="B22" s="581"/>
      <c r="C22" s="581"/>
      <c r="D22" s="582"/>
      <c r="E22" s="567">
        <f t="shared" ref="E22:Y22" si="2">E7+E14</f>
        <v>0</v>
      </c>
      <c r="F22" s="567">
        <f t="shared" si="2"/>
        <v>0</v>
      </c>
      <c r="G22" s="567">
        <f t="shared" si="2"/>
        <v>0</v>
      </c>
      <c r="H22" s="567">
        <f t="shared" si="2"/>
        <v>0</v>
      </c>
      <c r="I22" s="567">
        <f t="shared" si="2"/>
        <v>0</v>
      </c>
      <c r="J22" s="567">
        <f t="shared" si="2"/>
        <v>0</v>
      </c>
      <c r="K22" s="567">
        <f t="shared" si="2"/>
        <v>0</v>
      </c>
      <c r="L22" s="567">
        <f t="shared" si="2"/>
        <v>0</v>
      </c>
      <c r="M22" s="567">
        <f t="shared" si="2"/>
        <v>0</v>
      </c>
      <c r="N22" s="567">
        <f t="shared" si="2"/>
        <v>0</v>
      </c>
      <c r="O22" s="569">
        <f t="shared" si="2"/>
        <v>0</v>
      </c>
      <c r="P22" s="567">
        <f t="shared" si="2"/>
        <v>0</v>
      </c>
      <c r="Q22" s="567">
        <f t="shared" si="2"/>
        <v>0</v>
      </c>
      <c r="R22" s="567">
        <f t="shared" si="2"/>
        <v>0</v>
      </c>
      <c r="S22" s="567">
        <f t="shared" si="2"/>
        <v>0</v>
      </c>
      <c r="T22" s="567">
        <f t="shared" si="2"/>
        <v>0</v>
      </c>
      <c r="U22" s="567">
        <f t="shared" si="2"/>
        <v>0</v>
      </c>
      <c r="V22" s="567">
        <f t="shared" si="2"/>
        <v>0</v>
      </c>
      <c r="W22" s="567">
        <f t="shared" si="2"/>
        <v>0</v>
      </c>
      <c r="X22" s="567">
        <f t="shared" si="2"/>
        <v>0</v>
      </c>
      <c r="Y22" s="569">
        <f t="shared" si="2"/>
        <v>0</v>
      </c>
    </row>
    <row r="23" spans="1:25" x14ac:dyDescent="0.2">
      <c r="A23" s="179"/>
      <c r="B23" s="179"/>
      <c r="C23" s="179"/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</row>
    <row r="24" spans="1:25" x14ac:dyDescent="0.2">
      <c r="A24" s="153" t="s">
        <v>227</v>
      </c>
      <c r="B24" s="179"/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</row>
    <row r="25" spans="1:25" x14ac:dyDescent="0.2">
      <c r="A25" s="179"/>
      <c r="B25" s="179"/>
      <c r="C25" s="179"/>
      <c r="D25" s="179"/>
      <c r="E25" s="179"/>
      <c r="F25" s="179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</row>
    <row r="26" spans="1:25" x14ac:dyDescent="0.2">
      <c r="A26" s="368" t="s">
        <v>38</v>
      </c>
      <c r="B26" s="369"/>
      <c r="C26" s="370"/>
      <c r="D26" s="370"/>
      <c r="E26" s="371"/>
      <c r="F26" s="371"/>
      <c r="G26" s="371"/>
      <c r="H26" s="371"/>
      <c r="I26" s="371"/>
      <c r="J26" s="371"/>
      <c r="K26" s="371"/>
      <c r="L26" s="371"/>
      <c r="M26" s="371"/>
      <c r="N26" s="371"/>
      <c r="O26" s="371"/>
      <c r="P26" s="371"/>
      <c r="Q26" s="371"/>
      <c r="R26" s="371"/>
      <c r="S26" s="371"/>
      <c r="T26" s="371"/>
      <c r="U26" s="371"/>
      <c r="V26" s="371"/>
      <c r="W26" s="371"/>
      <c r="X26" s="371"/>
      <c r="Y26" s="371"/>
    </row>
    <row r="27" spans="1:25" ht="25.5" x14ac:dyDescent="0.2">
      <c r="A27" s="372"/>
      <c r="B27" s="162"/>
      <c r="C27" s="164"/>
      <c r="D27" s="385" t="s">
        <v>92</v>
      </c>
      <c r="E27" s="165">
        <v>1</v>
      </c>
      <c r="F27" s="165">
        <f>E27+1</f>
        <v>2</v>
      </c>
      <c r="G27" s="165">
        <f t="shared" ref="G27:X27" si="3">F27+1</f>
        <v>3</v>
      </c>
      <c r="H27" s="165">
        <f t="shared" si="3"/>
        <v>4</v>
      </c>
      <c r="I27" s="165">
        <f t="shared" si="3"/>
        <v>5</v>
      </c>
      <c r="J27" s="165">
        <f t="shared" si="3"/>
        <v>6</v>
      </c>
      <c r="K27" s="165">
        <f t="shared" si="3"/>
        <v>7</v>
      </c>
      <c r="L27" s="165">
        <f t="shared" si="3"/>
        <v>8</v>
      </c>
      <c r="M27" s="165">
        <f t="shared" si="3"/>
        <v>9</v>
      </c>
      <c r="N27" s="165">
        <f t="shared" si="3"/>
        <v>10</v>
      </c>
      <c r="O27" s="524">
        <f t="shared" si="3"/>
        <v>11</v>
      </c>
      <c r="P27" s="165">
        <f t="shared" si="3"/>
        <v>12</v>
      </c>
      <c r="Q27" s="165">
        <f t="shared" si="3"/>
        <v>13</v>
      </c>
      <c r="R27" s="165">
        <f t="shared" si="3"/>
        <v>14</v>
      </c>
      <c r="S27" s="165">
        <f t="shared" si="3"/>
        <v>15</v>
      </c>
      <c r="T27" s="165">
        <f t="shared" si="3"/>
        <v>16</v>
      </c>
      <c r="U27" s="165">
        <f t="shared" si="3"/>
        <v>17</v>
      </c>
      <c r="V27" s="165">
        <f t="shared" si="3"/>
        <v>18</v>
      </c>
      <c r="W27" s="165">
        <f t="shared" si="3"/>
        <v>19</v>
      </c>
      <c r="X27" s="165">
        <f t="shared" si="3"/>
        <v>20</v>
      </c>
      <c r="Y27" s="165" t="s">
        <v>2</v>
      </c>
    </row>
    <row r="28" spans="1:25" ht="8.25" customHeight="1" x14ac:dyDescent="0.2">
      <c r="A28" s="388"/>
      <c r="B28" s="376"/>
      <c r="C28" s="378"/>
      <c r="D28" s="379"/>
      <c r="E28" s="380"/>
      <c r="F28" s="380"/>
      <c r="G28" s="380"/>
      <c r="H28" s="380"/>
      <c r="I28" s="380"/>
      <c r="J28" s="380"/>
      <c r="K28" s="380"/>
      <c r="L28" s="380"/>
      <c r="M28" s="380"/>
      <c r="N28" s="380"/>
      <c r="O28" s="485"/>
      <c r="P28" s="380"/>
      <c r="Q28" s="380"/>
      <c r="R28" s="380"/>
      <c r="S28" s="380"/>
      <c r="T28" s="380"/>
      <c r="U28" s="380"/>
      <c r="V28" s="380"/>
      <c r="W28" s="380"/>
      <c r="X28" s="380"/>
      <c r="Y28" s="380"/>
    </row>
    <row r="29" spans="1:25" x14ac:dyDescent="0.2">
      <c r="A29" s="572"/>
      <c r="B29" s="381" t="s">
        <v>2</v>
      </c>
      <c r="C29" s="382"/>
      <c r="D29" s="383"/>
      <c r="E29" s="384">
        <f>SUM(E30:E34)</f>
        <v>0</v>
      </c>
      <c r="F29" s="384">
        <f t="shared" ref="F29:X29" si="4">SUM(F30:F34)</f>
        <v>0</v>
      </c>
      <c r="G29" s="384">
        <f t="shared" si="4"/>
        <v>0</v>
      </c>
      <c r="H29" s="384">
        <f t="shared" si="4"/>
        <v>0</v>
      </c>
      <c r="I29" s="384">
        <f t="shared" si="4"/>
        <v>0</v>
      </c>
      <c r="J29" s="384">
        <f t="shared" si="4"/>
        <v>0</v>
      </c>
      <c r="K29" s="384">
        <f t="shared" si="4"/>
        <v>0</v>
      </c>
      <c r="L29" s="384">
        <f t="shared" si="4"/>
        <v>0</v>
      </c>
      <c r="M29" s="384">
        <f t="shared" si="4"/>
        <v>0</v>
      </c>
      <c r="N29" s="384">
        <f t="shared" si="4"/>
        <v>0</v>
      </c>
      <c r="O29" s="486">
        <f t="shared" si="4"/>
        <v>0</v>
      </c>
      <c r="P29" s="384">
        <f t="shared" si="4"/>
        <v>0</v>
      </c>
      <c r="Q29" s="384">
        <f t="shared" si="4"/>
        <v>0</v>
      </c>
      <c r="R29" s="384">
        <f t="shared" si="4"/>
        <v>0</v>
      </c>
      <c r="S29" s="384">
        <f t="shared" si="4"/>
        <v>0</v>
      </c>
      <c r="T29" s="384">
        <f t="shared" si="4"/>
        <v>0</v>
      </c>
      <c r="U29" s="384">
        <f t="shared" si="4"/>
        <v>0</v>
      </c>
      <c r="V29" s="384">
        <f t="shared" si="4"/>
        <v>0</v>
      </c>
      <c r="W29" s="384">
        <f t="shared" si="4"/>
        <v>0</v>
      </c>
      <c r="X29" s="384">
        <f t="shared" si="4"/>
        <v>0</v>
      </c>
      <c r="Y29" s="384">
        <f>SUM(Y30:Y34)</f>
        <v>0</v>
      </c>
    </row>
    <row r="30" spans="1:25" ht="18" customHeight="1" x14ac:dyDescent="0.2">
      <c r="A30" s="373"/>
      <c r="B30" s="377" t="str">
        <f>A.6.CRON_INV!B65</f>
        <v>Imobilizado/ Intangível - 5 anos</v>
      </c>
      <c r="C30" s="186"/>
      <c r="D30" s="374">
        <f>A.7.DEPR_AMORT!C8</f>
        <v>5</v>
      </c>
      <c r="E30" s="284"/>
      <c r="F30" s="284"/>
      <c r="G30" s="441"/>
      <c r="H30" s="441"/>
      <c r="I30" s="441"/>
      <c r="J30" s="441"/>
      <c r="K30" s="441"/>
      <c r="L30" s="441"/>
      <c r="M30" s="441"/>
      <c r="N30" s="441"/>
      <c r="O30" s="487"/>
      <c r="P30" s="441"/>
      <c r="Q30" s="441"/>
      <c r="R30" s="441"/>
      <c r="S30" s="441"/>
      <c r="T30" s="441"/>
      <c r="U30" s="441"/>
      <c r="V30" s="441"/>
      <c r="W30" s="441"/>
      <c r="X30" s="441"/>
      <c r="Y30" s="375">
        <f>SUM(E30:X30)</f>
        <v>0</v>
      </c>
    </row>
    <row r="31" spans="1:25" ht="18" customHeight="1" x14ac:dyDescent="0.2">
      <c r="A31" s="373"/>
      <c r="B31" s="377" t="str">
        <f>A.6.CRON_INV!B66</f>
        <v>Imobilizado/ Intangível - 10 anos</v>
      </c>
      <c r="C31" s="186"/>
      <c r="D31" s="374">
        <f>A.7.DEPR_AMORT!C9</f>
        <v>10</v>
      </c>
      <c r="E31" s="284"/>
      <c r="F31" s="284"/>
      <c r="G31" s="441"/>
      <c r="H31" s="441"/>
      <c r="I31" s="441"/>
      <c r="J31" s="441"/>
      <c r="K31" s="441"/>
      <c r="L31" s="441"/>
      <c r="M31" s="441"/>
      <c r="N31" s="441"/>
      <c r="O31" s="487"/>
      <c r="P31" s="441"/>
      <c r="Q31" s="441"/>
      <c r="R31" s="441"/>
      <c r="S31" s="441"/>
      <c r="T31" s="441"/>
      <c r="U31" s="441"/>
      <c r="V31" s="441"/>
      <c r="W31" s="441"/>
      <c r="X31" s="441"/>
      <c r="Y31" s="375">
        <f>SUM(E31:X31)</f>
        <v>0</v>
      </c>
    </row>
    <row r="32" spans="1:25" ht="18" customHeight="1" x14ac:dyDescent="0.2">
      <c r="A32" s="373"/>
      <c r="B32" s="377" t="str">
        <f>A.6.CRON_INV!B67</f>
        <v>Imobilizado/ Intangível - 15 anos</v>
      </c>
      <c r="C32" s="186"/>
      <c r="D32" s="374">
        <f>A.7.DEPR_AMORT!C10</f>
        <v>15</v>
      </c>
      <c r="E32" s="284"/>
      <c r="F32" s="284"/>
      <c r="G32" s="441"/>
      <c r="H32" s="441"/>
      <c r="I32" s="441"/>
      <c r="J32" s="441"/>
      <c r="K32" s="441"/>
      <c r="L32" s="441"/>
      <c r="M32" s="441"/>
      <c r="N32" s="441"/>
      <c r="O32" s="487"/>
      <c r="P32" s="441"/>
      <c r="Q32" s="441"/>
      <c r="R32" s="441"/>
      <c r="S32" s="441"/>
      <c r="T32" s="441"/>
      <c r="U32" s="441"/>
      <c r="V32" s="441"/>
      <c r="W32" s="441"/>
      <c r="X32" s="441"/>
      <c r="Y32" s="375">
        <f>SUM(E32:X32)</f>
        <v>0</v>
      </c>
    </row>
    <row r="33" spans="1:25" ht="18" customHeight="1" x14ac:dyDescent="0.2">
      <c r="A33" s="373"/>
      <c r="B33" s="377" t="str">
        <f>A.6.CRON_INV!B68</f>
        <v>Imobilizado/ Intangível - 18 anos</v>
      </c>
      <c r="C33" s="186"/>
      <c r="D33" s="374">
        <f>A.7.DEPR_AMORT!C11</f>
        <v>18</v>
      </c>
      <c r="E33" s="284"/>
      <c r="F33" s="284"/>
      <c r="G33" s="441"/>
      <c r="H33" s="441"/>
      <c r="I33" s="441"/>
      <c r="J33" s="441"/>
      <c r="K33" s="441"/>
      <c r="L33" s="441"/>
      <c r="M33" s="441"/>
      <c r="N33" s="441"/>
      <c r="O33" s="487"/>
      <c r="P33" s="441"/>
      <c r="Q33" s="441"/>
      <c r="R33" s="441"/>
      <c r="S33" s="441"/>
      <c r="T33" s="441"/>
      <c r="U33" s="441"/>
      <c r="V33" s="441"/>
      <c r="W33" s="441"/>
      <c r="X33" s="441"/>
      <c r="Y33" s="375">
        <f>SUM(E33:X33)</f>
        <v>0</v>
      </c>
    </row>
    <row r="34" spans="1:25" ht="18" customHeight="1" x14ac:dyDescent="0.2">
      <c r="A34" s="373"/>
      <c r="B34" s="377" t="str">
        <f>A.6.CRON_INV!B69</f>
        <v>Imobilizado/ Intangível - 20 anos</v>
      </c>
      <c r="C34" s="186"/>
      <c r="D34" s="374">
        <f>A.7.DEPR_AMORT!C12</f>
        <v>20</v>
      </c>
      <c r="E34" s="284"/>
      <c r="F34" s="284"/>
      <c r="G34" s="441"/>
      <c r="H34" s="441"/>
      <c r="I34" s="441"/>
      <c r="J34" s="441"/>
      <c r="K34" s="441"/>
      <c r="L34" s="441"/>
      <c r="M34" s="441"/>
      <c r="N34" s="441"/>
      <c r="O34" s="487"/>
      <c r="P34" s="441"/>
      <c r="Q34" s="441"/>
      <c r="R34" s="441"/>
      <c r="S34" s="441"/>
      <c r="T34" s="441"/>
      <c r="U34" s="441"/>
      <c r="V34" s="441"/>
      <c r="W34" s="441"/>
      <c r="X34" s="441"/>
      <c r="Y34" s="375">
        <f>SUM(E34:X34)</f>
        <v>0</v>
      </c>
    </row>
    <row r="35" spans="1:25" x14ac:dyDescent="0.2">
      <c r="A35" s="573"/>
      <c r="B35" s="574"/>
      <c r="C35" s="575"/>
      <c r="D35" s="576"/>
      <c r="E35" s="577"/>
      <c r="F35" s="577"/>
      <c r="G35" s="577"/>
      <c r="H35" s="577"/>
      <c r="I35" s="577"/>
      <c r="J35" s="577"/>
      <c r="K35" s="577"/>
      <c r="L35" s="577"/>
      <c r="M35" s="577"/>
      <c r="N35" s="577"/>
      <c r="O35" s="578"/>
      <c r="P35" s="577"/>
      <c r="Q35" s="577"/>
      <c r="R35" s="577"/>
      <c r="S35" s="577"/>
      <c r="T35" s="577"/>
      <c r="U35" s="577"/>
      <c r="V35" s="577"/>
      <c r="W35" s="577"/>
      <c r="X35" s="577"/>
      <c r="Y35" s="577"/>
    </row>
    <row r="36" spans="1:25" x14ac:dyDescent="0.2">
      <c r="A36" s="392"/>
      <c r="B36" s="409"/>
      <c r="C36" s="185"/>
      <c r="D36" s="481"/>
      <c r="E36" s="336"/>
      <c r="F36" s="336"/>
      <c r="G36" s="336"/>
      <c r="H36" s="336"/>
      <c r="I36" s="336"/>
      <c r="J36" s="336"/>
      <c r="K36" s="336"/>
      <c r="L36" s="336"/>
      <c r="M36" s="336"/>
      <c r="N36" s="336"/>
      <c r="O36" s="336"/>
      <c r="P36" s="336"/>
      <c r="Q36" s="336"/>
      <c r="R36" s="336"/>
      <c r="S36" s="336"/>
      <c r="T36" s="336"/>
      <c r="U36" s="336"/>
      <c r="V36" s="336"/>
      <c r="W36" s="336"/>
      <c r="X36" s="336"/>
      <c r="Y36" s="336"/>
    </row>
    <row r="37" spans="1:25" x14ac:dyDescent="0.2">
      <c r="C37" s="154" t="s">
        <v>113</v>
      </c>
      <c r="E37" s="172" t="str">
        <f>IF(ROUND(E22-E29,2)=0,"ok","erro")</f>
        <v>ok</v>
      </c>
      <c r="F37" s="172" t="str">
        <f>IF(ROUND(F22-F29,2)=0,"ok","erro")</f>
        <v>ok</v>
      </c>
      <c r="G37" s="172" t="str">
        <f t="shared" ref="G37:Y37" si="5">IF(ROUND(G22-G29,2)=0,"ok","erro")</f>
        <v>ok</v>
      </c>
      <c r="H37" s="172" t="str">
        <f t="shared" si="5"/>
        <v>ok</v>
      </c>
      <c r="I37" s="172" t="str">
        <f t="shared" si="5"/>
        <v>ok</v>
      </c>
      <c r="J37" s="172" t="str">
        <f t="shared" si="5"/>
        <v>ok</v>
      </c>
      <c r="K37" s="172" t="str">
        <f t="shared" si="5"/>
        <v>ok</v>
      </c>
      <c r="L37" s="172" t="str">
        <f t="shared" si="5"/>
        <v>ok</v>
      </c>
      <c r="M37" s="172" t="str">
        <f t="shared" si="5"/>
        <v>ok</v>
      </c>
      <c r="N37" s="172" t="str">
        <f t="shared" si="5"/>
        <v>ok</v>
      </c>
      <c r="O37" s="172" t="str">
        <f t="shared" si="5"/>
        <v>ok</v>
      </c>
      <c r="P37" s="172" t="str">
        <f t="shared" si="5"/>
        <v>ok</v>
      </c>
      <c r="Q37" s="172" t="str">
        <f t="shared" si="5"/>
        <v>ok</v>
      </c>
      <c r="R37" s="172" t="str">
        <f t="shared" si="5"/>
        <v>ok</v>
      </c>
      <c r="S37" s="172" t="str">
        <f t="shared" si="5"/>
        <v>ok</v>
      </c>
      <c r="T37" s="172" t="str">
        <f t="shared" si="5"/>
        <v>ok</v>
      </c>
      <c r="U37" s="172" t="str">
        <f t="shared" si="5"/>
        <v>ok</v>
      </c>
      <c r="V37" s="172" t="str">
        <f t="shared" si="5"/>
        <v>ok</v>
      </c>
      <c r="W37" s="172" t="str">
        <f t="shared" si="5"/>
        <v>ok</v>
      </c>
      <c r="X37" s="172" t="str">
        <f t="shared" si="5"/>
        <v>ok</v>
      </c>
      <c r="Y37" s="172" t="str">
        <f t="shared" si="5"/>
        <v>ok</v>
      </c>
    </row>
  </sheetData>
  <sheetProtection algorithmName="SHA-512" hashValue="o/Qk0i4Ft45B1IBOOHb+Inpmawyc/MJCDLQHW7F7v41gxru7v5S9T+7wuGenHFvIR0wIQOzVr2jcwvB3bb5zTQ==" saltValue="vBEFl2OgoIGEC5tfqePjYA==" spinCount="100000" sheet="1" objects="1" scenarios="1" formatCells="0" formatColumns="0" formatRows="0"/>
  <mergeCells count="1">
    <mergeCell ref="B21:D21"/>
  </mergeCells>
  <phoneticPr fontId="0" type="noConversion"/>
  <dataValidations count="2">
    <dataValidation type="decimal" operator="greaterThanOrEqual" allowBlank="1" showInputMessage="1" showErrorMessage="1" errorTitle="Entrada de dados" error="Entrada de dados números positivos" sqref="E15:F19 E8:F12">
      <formula1>0</formula1>
    </dataValidation>
    <dataValidation allowBlank="1" showInputMessage="1" showErrorMessage="1" errorTitle="Entrada de dados" error="Entrada de dados números positivos" sqref="E30:F34"/>
  </dataValidations>
  <pageMargins left="0.59055118110236227" right="0.39370078740157483" top="1.1811023622047245" bottom="0.39370078740157483" header="0.59055118110236227" footer="0.39370078740157483"/>
  <pageSetup paperSize="5048" scale="72" orientation="landscape" r:id="rId1"/>
  <headerFooter alignWithMargins="0">
    <oddHeader>&amp;L&amp;G</oddHeader>
  </headerFooter>
  <colBreaks count="1" manualBreakCount="1">
    <brk id="14" max="1048575" man="1"/>
  </col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89"/>
  <sheetViews>
    <sheetView showGridLines="0" zoomScale="110" zoomScaleNormal="110" workbookViewId="0"/>
  </sheetViews>
  <sheetFormatPr defaultColWidth="9.140625" defaultRowHeight="12.75" x14ac:dyDescent="0.2"/>
  <cols>
    <col min="1" max="1" width="1.7109375" style="153" customWidth="1"/>
    <col min="2" max="2" width="17.85546875" style="153" customWidth="1"/>
    <col min="3" max="3" width="32.42578125" style="154" customWidth="1"/>
    <col min="4" max="4" width="12" style="154" customWidth="1"/>
    <col min="5" max="25" width="13" style="154" customWidth="1"/>
    <col min="26" max="26" width="3.42578125" style="154" customWidth="1"/>
    <col min="27" max="32" width="9.7109375" style="154" customWidth="1"/>
    <col min="33" max="16384" width="9.140625" style="154"/>
  </cols>
  <sheetData>
    <row r="1" spans="1:45" ht="12.75" customHeight="1" x14ac:dyDescent="0.2"/>
    <row r="2" spans="1:45" x14ac:dyDescent="0.2">
      <c r="A2" s="369" t="s">
        <v>258</v>
      </c>
    </row>
    <row r="3" spans="1:45" s="386" customFormat="1" ht="15" customHeight="1" x14ac:dyDescent="0.2">
      <c r="A3" s="652" t="s">
        <v>259</v>
      </c>
    </row>
    <row r="4" spans="1:45" ht="15" customHeight="1" x14ac:dyDescent="0.2">
      <c r="B4" s="369"/>
      <c r="C4" s="387"/>
      <c r="D4" s="387"/>
      <c r="E4" s="371"/>
      <c r="F4" s="371"/>
      <c r="G4" s="371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  <c r="T4" s="371"/>
      <c r="U4" s="371"/>
      <c r="V4" s="371"/>
      <c r="W4" s="371"/>
      <c r="X4" s="371"/>
      <c r="Y4" s="371"/>
    </row>
    <row r="5" spans="1:45" x14ac:dyDescent="0.2">
      <c r="A5" s="368" t="s">
        <v>217</v>
      </c>
      <c r="B5" s="369"/>
      <c r="C5" s="370"/>
      <c r="D5" s="370"/>
      <c r="E5" s="371"/>
      <c r="F5" s="371"/>
      <c r="G5" s="371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  <c r="T5" s="371"/>
      <c r="U5" s="371"/>
      <c r="V5" s="371"/>
      <c r="W5" s="371"/>
      <c r="X5" s="371"/>
      <c r="Y5" s="371"/>
    </row>
    <row r="6" spans="1:45" ht="21.75" customHeight="1" x14ac:dyDescent="0.2">
      <c r="A6" s="372"/>
      <c r="B6" s="162"/>
      <c r="C6" s="163"/>
      <c r="D6" s="583" t="s">
        <v>92</v>
      </c>
      <c r="E6" s="165">
        <v>1</v>
      </c>
      <c r="F6" s="165">
        <f>E6+1</f>
        <v>2</v>
      </c>
      <c r="G6" s="165">
        <f t="shared" ref="G6:X6" si="0">F6+1</f>
        <v>3</v>
      </c>
      <c r="H6" s="165">
        <f t="shared" si="0"/>
        <v>4</v>
      </c>
      <c r="I6" s="165">
        <f t="shared" si="0"/>
        <v>5</v>
      </c>
      <c r="J6" s="165">
        <f t="shared" si="0"/>
        <v>6</v>
      </c>
      <c r="K6" s="165">
        <f t="shared" si="0"/>
        <v>7</v>
      </c>
      <c r="L6" s="165">
        <f t="shared" si="0"/>
        <v>8</v>
      </c>
      <c r="M6" s="165">
        <f t="shared" si="0"/>
        <v>9</v>
      </c>
      <c r="N6" s="165">
        <f t="shared" si="0"/>
        <v>10</v>
      </c>
      <c r="O6" s="165">
        <f t="shared" si="0"/>
        <v>11</v>
      </c>
      <c r="P6" s="165">
        <f t="shared" si="0"/>
        <v>12</v>
      </c>
      <c r="Q6" s="165">
        <f t="shared" si="0"/>
        <v>13</v>
      </c>
      <c r="R6" s="165">
        <f t="shared" si="0"/>
        <v>14</v>
      </c>
      <c r="S6" s="165">
        <f t="shared" si="0"/>
        <v>15</v>
      </c>
      <c r="T6" s="165">
        <f t="shared" si="0"/>
        <v>16</v>
      </c>
      <c r="U6" s="165">
        <f t="shared" si="0"/>
        <v>17</v>
      </c>
      <c r="V6" s="165">
        <f t="shared" si="0"/>
        <v>18</v>
      </c>
      <c r="W6" s="165">
        <f t="shared" si="0"/>
        <v>19</v>
      </c>
      <c r="X6" s="165">
        <f t="shared" si="0"/>
        <v>20</v>
      </c>
      <c r="Y6" s="165" t="s">
        <v>2</v>
      </c>
    </row>
    <row r="7" spans="1:45" ht="6" customHeight="1" x14ac:dyDescent="0.2">
      <c r="A7" s="388"/>
      <c r="B7" s="376"/>
      <c r="C7" s="389"/>
      <c r="D7" s="390"/>
      <c r="E7" s="375"/>
      <c r="F7" s="375"/>
      <c r="G7" s="375"/>
      <c r="H7" s="375"/>
      <c r="I7" s="375"/>
      <c r="J7" s="375"/>
      <c r="K7" s="375"/>
      <c r="L7" s="375"/>
      <c r="M7" s="375"/>
      <c r="N7" s="375"/>
      <c r="O7" s="375"/>
      <c r="P7" s="375"/>
      <c r="Q7" s="375"/>
      <c r="R7" s="375"/>
      <c r="S7" s="375"/>
      <c r="T7" s="375"/>
      <c r="U7" s="375"/>
      <c r="V7" s="375"/>
      <c r="W7" s="375"/>
      <c r="X7" s="375"/>
      <c r="Y7" s="375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2"/>
    </row>
    <row r="8" spans="1:45" x14ac:dyDescent="0.2">
      <c r="A8" s="584"/>
      <c r="B8" s="392" t="s">
        <v>272</v>
      </c>
      <c r="C8" s="391"/>
      <c r="D8" s="322"/>
      <c r="E8" s="375"/>
      <c r="F8" s="375"/>
      <c r="G8" s="375"/>
      <c r="H8" s="375"/>
      <c r="I8" s="375"/>
      <c r="J8" s="375"/>
      <c r="K8" s="375"/>
      <c r="L8" s="375"/>
      <c r="M8" s="375"/>
      <c r="N8" s="375"/>
      <c r="O8" s="375"/>
      <c r="P8" s="375"/>
      <c r="Q8" s="375"/>
      <c r="R8" s="375"/>
      <c r="S8" s="375"/>
      <c r="T8" s="375"/>
      <c r="U8" s="375"/>
      <c r="V8" s="375"/>
      <c r="W8" s="375"/>
      <c r="X8" s="375"/>
      <c r="Y8" s="375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72"/>
      <c r="AR8" s="172"/>
      <c r="AS8" s="172"/>
    </row>
    <row r="9" spans="1:45" x14ac:dyDescent="0.2">
      <c r="A9" s="373"/>
      <c r="B9" s="392" t="s">
        <v>159</v>
      </c>
      <c r="C9" s="391"/>
      <c r="D9" s="322"/>
      <c r="E9" s="470">
        <f t="shared" ref="E9:Y9" si="1">SUM(E10:E15)</f>
        <v>0</v>
      </c>
      <c r="F9" s="470">
        <f t="shared" si="1"/>
        <v>0</v>
      </c>
      <c r="G9" s="470">
        <f t="shared" si="1"/>
        <v>0</v>
      </c>
      <c r="H9" s="470">
        <f t="shared" si="1"/>
        <v>0</v>
      </c>
      <c r="I9" s="470">
        <f t="shared" si="1"/>
        <v>0</v>
      </c>
      <c r="J9" s="470">
        <f t="shared" si="1"/>
        <v>0</v>
      </c>
      <c r="K9" s="470">
        <f t="shared" si="1"/>
        <v>0</v>
      </c>
      <c r="L9" s="470">
        <f t="shared" si="1"/>
        <v>0</v>
      </c>
      <c r="M9" s="470">
        <f t="shared" si="1"/>
        <v>0</v>
      </c>
      <c r="N9" s="470">
        <f t="shared" si="1"/>
        <v>0</v>
      </c>
      <c r="O9" s="470">
        <f t="shared" si="1"/>
        <v>0</v>
      </c>
      <c r="P9" s="470">
        <f t="shared" si="1"/>
        <v>0</v>
      </c>
      <c r="Q9" s="470">
        <f t="shared" si="1"/>
        <v>0</v>
      </c>
      <c r="R9" s="470">
        <f t="shared" si="1"/>
        <v>0</v>
      </c>
      <c r="S9" s="470">
        <f t="shared" si="1"/>
        <v>0</v>
      </c>
      <c r="T9" s="470">
        <f t="shared" si="1"/>
        <v>0</v>
      </c>
      <c r="U9" s="470">
        <f t="shared" si="1"/>
        <v>0</v>
      </c>
      <c r="V9" s="470">
        <f t="shared" si="1"/>
        <v>0</v>
      </c>
      <c r="W9" s="470">
        <f t="shared" si="1"/>
        <v>0</v>
      </c>
      <c r="X9" s="470">
        <f t="shared" si="1"/>
        <v>0</v>
      </c>
      <c r="Y9" s="470">
        <f t="shared" si="1"/>
        <v>0</v>
      </c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2"/>
      <c r="AN9" s="172"/>
      <c r="AO9" s="172"/>
      <c r="AP9" s="172"/>
      <c r="AQ9" s="172"/>
      <c r="AR9" s="172"/>
      <c r="AS9" s="172"/>
    </row>
    <row r="10" spans="1:45" x14ac:dyDescent="0.2">
      <c r="A10" s="373"/>
      <c r="B10" s="394" t="s">
        <v>175</v>
      </c>
      <c r="C10" s="391"/>
      <c r="D10" s="321"/>
      <c r="E10" s="284"/>
      <c r="F10" s="284"/>
      <c r="G10" s="284"/>
      <c r="H10" s="284"/>
      <c r="I10" s="284"/>
      <c r="J10" s="284"/>
      <c r="K10" s="284"/>
      <c r="L10" s="284"/>
      <c r="M10" s="284"/>
      <c r="N10" s="284"/>
      <c r="O10" s="284"/>
      <c r="P10" s="284"/>
      <c r="Q10" s="284"/>
      <c r="R10" s="284"/>
      <c r="S10" s="284"/>
      <c r="T10" s="284"/>
      <c r="U10" s="284"/>
      <c r="V10" s="284"/>
      <c r="W10" s="284"/>
      <c r="X10" s="284"/>
      <c r="Y10" s="375">
        <f t="shared" ref="Y10:Y15" si="2">SUM(E10:X10)</f>
        <v>0</v>
      </c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72"/>
    </row>
    <row r="11" spans="1:45" x14ac:dyDescent="0.2">
      <c r="A11" s="373"/>
      <c r="B11" s="504" t="s">
        <v>136</v>
      </c>
      <c r="C11" s="391"/>
      <c r="D11" s="321"/>
      <c r="E11" s="284"/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P11" s="284"/>
      <c r="Q11" s="284"/>
      <c r="R11" s="284"/>
      <c r="S11" s="284"/>
      <c r="T11" s="284"/>
      <c r="U11" s="284"/>
      <c r="V11" s="284"/>
      <c r="W11" s="284"/>
      <c r="X11" s="284"/>
      <c r="Y11" s="375">
        <f t="shared" si="2"/>
        <v>0</v>
      </c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172"/>
      <c r="AP11" s="172"/>
      <c r="AQ11" s="172"/>
      <c r="AR11" s="172"/>
      <c r="AS11" s="172"/>
    </row>
    <row r="12" spans="1:45" x14ac:dyDescent="0.2">
      <c r="A12" s="373"/>
      <c r="B12" s="504" t="s">
        <v>137</v>
      </c>
      <c r="C12" s="391"/>
      <c r="D12" s="321"/>
      <c r="E12" s="284"/>
      <c r="F12" s="284"/>
      <c r="G12" s="284"/>
      <c r="H12" s="284"/>
      <c r="I12" s="284"/>
      <c r="J12" s="284"/>
      <c r="K12" s="284"/>
      <c r="L12" s="284"/>
      <c r="M12" s="284"/>
      <c r="N12" s="284"/>
      <c r="O12" s="284"/>
      <c r="P12" s="284"/>
      <c r="Q12" s="284"/>
      <c r="R12" s="284"/>
      <c r="S12" s="284"/>
      <c r="T12" s="284"/>
      <c r="U12" s="284"/>
      <c r="V12" s="284"/>
      <c r="W12" s="284"/>
      <c r="X12" s="284"/>
      <c r="Y12" s="375">
        <f t="shared" si="2"/>
        <v>0</v>
      </c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172"/>
      <c r="AL12" s="172"/>
      <c r="AM12" s="172"/>
      <c r="AN12" s="172"/>
      <c r="AO12" s="172"/>
      <c r="AP12" s="172"/>
      <c r="AQ12" s="172"/>
      <c r="AR12" s="172"/>
      <c r="AS12" s="172"/>
    </row>
    <row r="13" spans="1:45" x14ac:dyDescent="0.2">
      <c r="A13" s="373"/>
      <c r="B13" s="394" t="s">
        <v>157</v>
      </c>
      <c r="C13" s="391"/>
      <c r="D13" s="321"/>
      <c r="E13" s="284"/>
      <c r="F13" s="284"/>
      <c r="G13" s="284"/>
      <c r="H13" s="284"/>
      <c r="I13" s="284"/>
      <c r="J13" s="284"/>
      <c r="K13" s="284"/>
      <c r="L13" s="284"/>
      <c r="M13" s="284"/>
      <c r="N13" s="284"/>
      <c r="O13" s="284"/>
      <c r="P13" s="284"/>
      <c r="Q13" s="284"/>
      <c r="R13" s="284"/>
      <c r="S13" s="284"/>
      <c r="T13" s="284"/>
      <c r="U13" s="284"/>
      <c r="V13" s="284"/>
      <c r="W13" s="284"/>
      <c r="X13" s="284"/>
      <c r="Y13" s="375">
        <f t="shared" si="2"/>
        <v>0</v>
      </c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2"/>
      <c r="AO13" s="172"/>
      <c r="AP13" s="172"/>
      <c r="AQ13" s="172"/>
      <c r="AR13" s="172"/>
      <c r="AS13" s="172"/>
    </row>
    <row r="14" spans="1:45" x14ac:dyDescent="0.2">
      <c r="A14" s="373"/>
      <c r="B14" s="394" t="s">
        <v>158</v>
      </c>
      <c r="C14" s="391"/>
      <c r="D14" s="321"/>
      <c r="E14" s="284"/>
      <c r="F14" s="284"/>
      <c r="G14" s="284"/>
      <c r="H14" s="284"/>
      <c r="I14" s="284"/>
      <c r="J14" s="284"/>
      <c r="K14" s="284"/>
      <c r="L14" s="284"/>
      <c r="M14" s="284"/>
      <c r="N14" s="284"/>
      <c r="O14" s="284"/>
      <c r="P14" s="284"/>
      <c r="Q14" s="284"/>
      <c r="R14" s="284"/>
      <c r="S14" s="284"/>
      <c r="T14" s="284"/>
      <c r="U14" s="284"/>
      <c r="V14" s="284"/>
      <c r="W14" s="284"/>
      <c r="X14" s="284"/>
      <c r="Y14" s="375">
        <f t="shared" si="2"/>
        <v>0</v>
      </c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  <c r="AJ14" s="172"/>
      <c r="AK14" s="172"/>
      <c r="AL14" s="172"/>
      <c r="AM14" s="172"/>
      <c r="AN14" s="172"/>
      <c r="AO14" s="172"/>
      <c r="AP14" s="172"/>
      <c r="AQ14" s="172"/>
      <c r="AR14" s="172"/>
      <c r="AS14" s="172"/>
    </row>
    <row r="15" spans="1:45" x14ac:dyDescent="0.2">
      <c r="A15" s="373"/>
      <c r="B15" s="394" t="s">
        <v>161</v>
      </c>
      <c r="C15" s="391"/>
      <c r="D15" s="321"/>
      <c r="E15" s="284"/>
      <c r="F15" s="284"/>
      <c r="G15" s="284"/>
      <c r="H15" s="284"/>
      <c r="I15" s="284"/>
      <c r="J15" s="284"/>
      <c r="K15" s="284"/>
      <c r="L15" s="284"/>
      <c r="M15" s="284"/>
      <c r="N15" s="284"/>
      <c r="O15" s="284"/>
      <c r="P15" s="284"/>
      <c r="Q15" s="284"/>
      <c r="R15" s="284"/>
      <c r="S15" s="284"/>
      <c r="T15" s="284"/>
      <c r="U15" s="284"/>
      <c r="V15" s="284"/>
      <c r="W15" s="284"/>
      <c r="X15" s="284"/>
      <c r="Y15" s="375">
        <f t="shared" si="2"/>
        <v>0</v>
      </c>
      <c r="Z15" s="172"/>
      <c r="AA15" s="172"/>
      <c r="AB15" s="172"/>
      <c r="AC15" s="172"/>
      <c r="AD15" s="172"/>
      <c r="AE15" s="172"/>
      <c r="AF15" s="172"/>
      <c r="AG15" s="172"/>
      <c r="AH15" s="172"/>
      <c r="AI15" s="172"/>
      <c r="AJ15" s="172"/>
      <c r="AK15" s="172"/>
      <c r="AL15" s="172"/>
      <c r="AM15" s="172"/>
      <c r="AN15" s="172"/>
      <c r="AO15" s="172"/>
      <c r="AP15" s="172"/>
      <c r="AQ15" s="172"/>
      <c r="AR15" s="172"/>
      <c r="AS15" s="172"/>
    </row>
    <row r="16" spans="1:45" ht="6" customHeight="1" x14ac:dyDescent="0.2">
      <c r="A16" s="373"/>
      <c r="B16" s="394"/>
      <c r="C16" s="391"/>
      <c r="D16" s="322"/>
      <c r="E16" s="375"/>
      <c r="F16" s="375"/>
      <c r="G16" s="375"/>
      <c r="H16" s="375"/>
      <c r="I16" s="375"/>
      <c r="J16" s="375"/>
      <c r="K16" s="375"/>
      <c r="L16" s="375"/>
      <c r="M16" s="375"/>
      <c r="N16" s="375"/>
      <c r="O16" s="375"/>
      <c r="P16" s="375"/>
      <c r="Q16" s="375"/>
      <c r="R16" s="375"/>
      <c r="S16" s="375"/>
      <c r="T16" s="375"/>
      <c r="U16" s="375"/>
      <c r="V16" s="375"/>
      <c r="W16" s="375"/>
      <c r="X16" s="375"/>
      <c r="Y16" s="375"/>
      <c r="Z16" s="172"/>
      <c r="AA16" s="172"/>
      <c r="AB16" s="172"/>
      <c r="AC16" s="172"/>
      <c r="AD16" s="172"/>
      <c r="AE16" s="172"/>
      <c r="AF16" s="172"/>
      <c r="AG16" s="172"/>
      <c r="AH16" s="172"/>
      <c r="AI16" s="172"/>
      <c r="AJ16" s="172"/>
      <c r="AK16" s="172"/>
      <c r="AL16" s="172"/>
      <c r="AM16" s="172"/>
      <c r="AN16" s="172"/>
      <c r="AO16" s="172"/>
      <c r="AP16" s="172"/>
      <c r="AQ16" s="172"/>
      <c r="AR16" s="172"/>
      <c r="AS16" s="172"/>
    </row>
    <row r="17" spans="1:45" x14ac:dyDescent="0.2">
      <c r="A17" s="373"/>
      <c r="B17" s="392" t="s">
        <v>81</v>
      </c>
      <c r="C17" s="392"/>
      <c r="D17" s="323"/>
      <c r="E17" s="471"/>
      <c r="F17" s="471"/>
      <c r="G17" s="471"/>
      <c r="H17" s="471"/>
      <c r="I17" s="471"/>
      <c r="J17" s="471"/>
      <c r="K17" s="471"/>
      <c r="L17" s="471"/>
      <c r="M17" s="471"/>
      <c r="N17" s="471"/>
      <c r="O17" s="471"/>
      <c r="P17" s="471"/>
      <c r="Q17" s="471"/>
      <c r="R17" s="471"/>
      <c r="S17" s="471"/>
      <c r="T17" s="471"/>
      <c r="U17" s="471"/>
      <c r="V17" s="471"/>
      <c r="W17" s="471"/>
      <c r="X17" s="471"/>
      <c r="Y17" s="585">
        <f>SUM(E17:X17)</f>
        <v>0</v>
      </c>
      <c r="Z17" s="172"/>
      <c r="AA17" s="172"/>
      <c r="AB17" s="172"/>
      <c r="AC17" s="172"/>
      <c r="AD17" s="172"/>
      <c r="AE17" s="172"/>
      <c r="AF17" s="172"/>
      <c r="AG17" s="172"/>
      <c r="AH17" s="172"/>
      <c r="AI17" s="172"/>
      <c r="AJ17" s="172"/>
      <c r="AK17" s="172"/>
      <c r="AL17" s="172"/>
      <c r="AM17" s="172"/>
      <c r="AN17" s="172"/>
      <c r="AO17" s="172"/>
      <c r="AP17" s="172"/>
      <c r="AQ17" s="172"/>
      <c r="AR17" s="172"/>
      <c r="AS17" s="172"/>
    </row>
    <row r="18" spans="1:45" x14ac:dyDescent="0.2">
      <c r="A18" s="373"/>
      <c r="B18" s="392" t="s">
        <v>79</v>
      </c>
      <c r="C18" s="392"/>
      <c r="D18" s="323"/>
      <c r="E18" s="472"/>
      <c r="F18" s="472"/>
      <c r="G18" s="472"/>
      <c r="H18" s="472"/>
      <c r="I18" s="472"/>
      <c r="J18" s="472"/>
      <c r="K18" s="472"/>
      <c r="L18" s="472"/>
      <c r="M18" s="472"/>
      <c r="N18" s="472"/>
      <c r="O18" s="472"/>
      <c r="P18" s="472"/>
      <c r="Q18" s="472"/>
      <c r="R18" s="472"/>
      <c r="S18" s="472"/>
      <c r="T18" s="472"/>
      <c r="U18" s="472"/>
      <c r="V18" s="472"/>
      <c r="W18" s="472"/>
      <c r="X18" s="472"/>
      <c r="Y18" s="585">
        <f>SUM(E18:X18)</f>
        <v>0</v>
      </c>
      <c r="Z18" s="172"/>
      <c r="AA18" s="172"/>
      <c r="AB18" s="172"/>
      <c r="AC18" s="172"/>
      <c r="AD18" s="172"/>
      <c r="AE18" s="172"/>
      <c r="AF18" s="172"/>
      <c r="AG18" s="172"/>
      <c r="AH18" s="172"/>
      <c r="AI18" s="172"/>
      <c r="AJ18" s="172"/>
      <c r="AK18" s="172"/>
      <c r="AL18" s="172"/>
      <c r="AM18" s="172"/>
      <c r="AN18" s="172"/>
      <c r="AO18" s="172"/>
      <c r="AP18" s="172"/>
      <c r="AQ18" s="172"/>
      <c r="AR18" s="172"/>
      <c r="AS18" s="172"/>
    </row>
    <row r="19" spans="1:45" ht="6" customHeight="1" x14ac:dyDescent="0.2">
      <c r="A19" s="373"/>
      <c r="B19" s="392"/>
      <c r="C19" s="392"/>
      <c r="D19" s="324"/>
      <c r="E19" s="473"/>
      <c r="F19" s="473"/>
      <c r="G19" s="473"/>
      <c r="H19" s="473"/>
      <c r="I19" s="473"/>
      <c r="J19" s="473"/>
      <c r="K19" s="473"/>
      <c r="L19" s="473"/>
      <c r="M19" s="473"/>
      <c r="N19" s="473"/>
      <c r="O19" s="473"/>
      <c r="P19" s="473"/>
      <c r="Q19" s="473"/>
      <c r="R19" s="473"/>
      <c r="S19" s="473"/>
      <c r="T19" s="473"/>
      <c r="U19" s="473"/>
      <c r="V19" s="473"/>
      <c r="W19" s="473"/>
      <c r="X19" s="473"/>
      <c r="Y19" s="329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2"/>
      <c r="AN19" s="172"/>
      <c r="AO19" s="172"/>
      <c r="AP19" s="172"/>
      <c r="AQ19" s="172"/>
      <c r="AR19" s="172"/>
      <c r="AS19" s="172"/>
    </row>
    <row r="20" spans="1:45" x14ac:dyDescent="0.2">
      <c r="A20" s="373"/>
      <c r="B20" s="392" t="s">
        <v>160</v>
      </c>
      <c r="C20" s="392"/>
      <c r="D20" s="324"/>
      <c r="E20" s="472"/>
      <c r="F20" s="472"/>
      <c r="G20" s="472"/>
      <c r="H20" s="472"/>
      <c r="I20" s="472"/>
      <c r="J20" s="472"/>
      <c r="K20" s="472"/>
      <c r="L20" s="472"/>
      <c r="M20" s="472"/>
      <c r="N20" s="472"/>
      <c r="O20" s="472"/>
      <c r="P20" s="472"/>
      <c r="Q20" s="472"/>
      <c r="R20" s="472"/>
      <c r="S20" s="472"/>
      <c r="T20" s="472"/>
      <c r="U20" s="472"/>
      <c r="V20" s="472"/>
      <c r="W20" s="472"/>
      <c r="X20" s="472"/>
      <c r="Y20" s="585">
        <f>SUM(E20:X20)</f>
        <v>0</v>
      </c>
      <c r="Z20" s="172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172"/>
      <c r="AL20" s="172"/>
      <c r="AM20" s="172"/>
      <c r="AN20" s="172"/>
      <c r="AO20" s="172"/>
      <c r="AP20" s="172"/>
      <c r="AQ20" s="172"/>
      <c r="AR20" s="172"/>
      <c r="AS20" s="172"/>
    </row>
    <row r="21" spans="1:45" x14ac:dyDescent="0.2">
      <c r="A21" s="373"/>
      <c r="B21" s="392" t="s">
        <v>162</v>
      </c>
      <c r="C21" s="392"/>
      <c r="D21" s="324"/>
      <c r="E21" s="472"/>
      <c r="F21" s="472"/>
      <c r="G21" s="472"/>
      <c r="H21" s="472"/>
      <c r="I21" s="472"/>
      <c r="J21" s="472"/>
      <c r="K21" s="472"/>
      <c r="L21" s="472"/>
      <c r="M21" s="472"/>
      <c r="N21" s="472"/>
      <c r="O21" s="472"/>
      <c r="P21" s="472"/>
      <c r="Q21" s="472"/>
      <c r="R21" s="472"/>
      <c r="S21" s="472"/>
      <c r="T21" s="472"/>
      <c r="U21" s="472"/>
      <c r="V21" s="472"/>
      <c r="W21" s="472"/>
      <c r="X21" s="472"/>
      <c r="Y21" s="585">
        <f>SUM(E21:X21)</f>
        <v>0</v>
      </c>
      <c r="Z21" s="172"/>
      <c r="AA21" s="172"/>
      <c r="AB21" s="172"/>
      <c r="AC21" s="172"/>
      <c r="AD21" s="172"/>
      <c r="AE21" s="172"/>
      <c r="AF21" s="172"/>
      <c r="AG21" s="172"/>
      <c r="AH21" s="172"/>
      <c r="AI21" s="172"/>
      <c r="AJ21" s="172"/>
      <c r="AK21" s="172"/>
      <c r="AL21" s="172"/>
      <c r="AM21" s="172"/>
      <c r="AN21" s="172"/>
      <c r="AO21" s="172"/>
      <c r="AP21" s="172"/>
      <c r="AQ21" s="172"/>
      <c r="AR21" s="172"/>
      <c r="AS21" s="172"/>
    </row>
    <row r="22" spans="1:45" ht="6" customHeight="1" x14ac:dyDescent="0.2">
      <c r="A22" s="373"/>
      <c r="B22" s="392"/>
      <c r="C22" s="392"/>
      <c r="D22" s="324"/>
      <c r="E22" s="473"/>
      <c r="F22" s="473"/>
      <c r="G22" s="473"/>
      <c r="H22" s="473"/>
      <c r="I22" s="473"/>
      <c r="J22" s="473"/>
      <c r="K22" s="473"/>
      <c r="L22" s="473"/>
      <c r="M22" s="473"/>
      <c r="N22" s="473"/>
      <c r="O22" s="473"/>
      <c r="P22" s="473"/>
      <c r="Q22" s="473"/>
      <c r="R22" s="473"/>
      <c r="S22" s="473"/>
      <c r="T22" s="473"/>
      <c r="U22" s="473"/>
      <c r="V22" s="473"/>
      <c r="W22" s="473"/>
      <c r="X22" s="473"/>
      <c r="Y22" s="329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2"/>
    </row>
    <row r="23" spans="1:45" x14ac:dyDescent="0.2">
      <c r="A23" s="373"/>
      <c r="B23" s="392" t="s">
        <v>173</v>
      </c>
      <c r="C23" s="392"/>
      <c r="D23" s="321"/>
      <c r="E23" s="474">
        <v>602.5</v>
      </c>
      <c r="F23" s="474">
        <v>0</v>
      </c>
      <c r="G23" s="474">
        <v>0</v>
      </c>
      <c r="H23" s="474">
        <v>0</v>
      </c>
      <c r="I23" s="474">
        <v>0</v>
      </c>
      <c r="J23" s="474">
        <v>0</v>
      </c>
      <c r="K23" s="474">
        <v>0</v>
      </c>
      <c r="L23" s="474">
        <v>0</v>
      </c>
      <c r="M23" s="474">
        <v>0</v>
      </c>
      <c r="N23" s="474">
        <v>0</v>
      </c>
      <c r="O23" s="474">
        <v>0</v>
      </c>
      <c r="P23" s="474">
        <v>0</v>
      </c>
      <c r="Q23" s="474">
        <v>0</v>
      </c>
      <c r="R23" s="474">
        <v>0</v>
      </c>
      <c r="S23" s="474">
        <v>0</v>
      </c>
      <c r="T23" s="474">
        <v>0</v>
      </c>
      <c r="U23" s="474">
        <v>0</v>
      </c>
      <c r="V23" s="474">
        <v>0</v>
      </c>
      <c r="W23" s="474">
        <v>0</v>
      </c>
      <c r="X23" s="474">
        <v>0</v>
      </c>
      <c r="Y23" s="585">
        <f>SUM(E23:X23)</f>
        <v>602.5</v>
      </c>
      <c r="Z23" s="172"/>
      <c r="AA23" s="172"/>
      <c r="AB23" s="172"/>
      <c r="AC23" s="172"/>
      <c r="AD23" s="172"/>
      <c r="AE23" s="172"/>
      <c r="AF23" s="172"/>
      <c r="AG23" s="172"/>
      <c r="AH23" s="172"/>
      <c r="AI23" s="172"/>
      <c r="AJ23" s="172"/>
      <c r="AK23" s="172"/>
      <c r="AL23" s="172"/>
      <c r="AM23" s="172"/>
      <c r="AN23" s="172"/>
      <c r="AO23" s="172"/>
      <c r="AP23" s="172"/>
      <c r="AQ23" s="172"/>
      <c r="AR23" s="172"/>
      <c r="AS23" s="172"/>
    </row>
    <row r="24" spans="1:45" x14ac:dyDescent="0.2">
      <c r="A24" s="373"/>
      <c r="B24" s="392" t="s">
        <v>172</v>
      </c>
      <c r="C24" s="392"/>
      <c r="D24" s="321"/>
      <c r="E24" s="474">
        <v>2500</v>
      </c>
      <c r="F24" s="474"/>
      <c r="G24" s="474"/>
      <c r="H24" s="474"/>
      <c r="I24" s="474"/>
      <c r="J24" s="474"/>
      <c r="K24" s="474"/>
      <c r="L24" s="474"/>
      <c r="M24" s="474"/>
      <c r="N24" s="474"/>
      <c r="O24" s="474"/>
      <c r="P24" s="474"/>
      <c r="Q24" s="474"/>
      <c r="R24" s="474"/>
      <c r="S24" s="474"/>
      <c r="T24" s="474"/>
      <c r="U24" s="474"/>
      <c r="V24" s="474"/>
      <c r="W24" s="474"/>
      <c r="X24" s="474"/>
      <c r="Y24" s="585">
        <f>SUM(E24:X24)</f>
        <v>2500</v>
      </c>
      <c r="Z24" s="172"/>
      <c r="AA24" s="172"/>
      <c r="AB24" s="172"/>
      <c r="AC24" s="172"/>
      <c r="AD24" s="172"/>
      <c r="AE24" s="172"/>
      <c r="AF24" s="172"/>
      <c r="AG24" s="172"/>
      <c r="AH24" s="172"/>
      <c r="AI24" s="172"/>
      <c r="AJ24" s="172"/>
      <c r="AK24" s="172"/>
      <c r="AL24" s="172"/>
      <c r="AM24" s="172"/>
      <c r="AN24" s="172"/>
      <c r="AO24" s="172"/>
      <c r="AP24" s="172"/>
      <c r="AQ24" s="172"/>
      <c r="AR24" s="172"/>
      <c r="AS24" s="172"/>
    </row>
    <row r="25" spans="1:45" ht="6" customHeight="1" x14ac:dyDescent="0.2">
      <c r="A25" s="573"/>
      <c r="B25" s="395"/>
      <c r="C25" s="395"/>
      <c r="D25" s="396"/>
      <c r="E25" s="475"/>
      <c r="F25" s="475"/>
      <c r="G25" s="475"/>
      <c r="H25" s="475"/>
      <c r="I25" s="475"/>
      <c r="J25" s="475"/>
      <c r="K25" s="475"/>
      <c r="L25" s="475"/>
      <c r="M25" s="475"/>
      <c r="N25" s="475"/>
      <c r="O25" s="475"/>
      <c r="P25" s="475"/>
      <c r="Q25" s="475"/>
      <c r="R25" s="475"/>
      <c r="S25" s="475"/>
      <c r="T25" s="475"/>
      <c r="U25" s="475"/>
      <c r="V25" s="475"/>
      <c r="W25" s="475"/>
      <c r="X25" s="475"/>
      <c r="Y25" s="586"/>
      <c r="Z25" s="172"/>
      <c r="AA25" s="172"/>
      <c r="AB25" s="172"/>
      <c r="AC25" s="172"/>
      <c r="AD25" s="172"/>
      <c r="AE25" s="172"/>
      <c r="AF25" s="172"/>
      <c r="AG25" s="172"/>
      <c r="AH25" s="172"/>
      <c r="AI25" s="172"/>
      <c r="AJ25" s="172"/>
      <c r="AK25" s="172"/>
      <c r="AL25" s="172"/>
      <c r="AM25" s="172"/>
      <c r="AN25" s="172"/>
      <c r="AO25" s="172"/>
      <c r="AP25" s="172"/>
      <c r="AQ25" s="172"/>
      <c r="AR25" s="172"/>
      <c r="AS25" s="172"/>
    </row>
    <row r="26" spans="1:45" ht="6" customHeight="1" x14ac:dyDescent="0.2">
      <c r="A26" s="373"/>
      <c r="B26" s="248"/>
      <c r="C26" s="390"/>
      <c r="D26" s="397"/>
      <c r="E26" s="462"/>
      <c r="F26" s="462"/>
      <c r="G26" s="462"/>
      <c r="H26" s="462"/>
      <c r="I26" s="462"/>
      <c r="J26" s="462"/>
      <c r="K26" s="462"/>
      <c r="L26" s="462"/>
      <c r="M26" s="462"/>
      <c r="N26" s="462"/>
      <c r="O26" s="462"/>
      <c r="P26" s="462"/>
      <c r="Q26" s="462"/>
      <c r="R26" s="462"/>
      <c r="S26" s="462"/>
      <c r="T26" s="462"/>
      <c r="U26" s="462"/>
      <c r="V26" s="462"/>
      <c r="W26" s="462"/>
      <c r="X26" s="462"/>
      <c r="Y26" s="587"/>
      <c r="Z26" s="172"/>
      <c r="AA26" s="172"/>
      <c r="AB26" s="172"/>
      <c r="AC26" s="172"/>
      <c r="AD26" s="172"/>
      <c r="AE26" s="172"/>
      <c r="AF26" s="172"/>
      <c r="AG26" s="172"/>
      <c r="AH26" s="172"/>
      <c r="AI26" s="172"/>
      <c r="AJ26" s="172"/>
      <c r="AK26" s="172"/>
      <c r="AL26" s="172"/>
      <c r="AM26" s="172"/>
      <c r="AN26" s="172"/>
      <c r="AO26" s="172"/>
      <c r="AP26" s="172"/>
      <c r="AQ26" s="172"/>
      <c r="AR26" s="172"/>
      <c r="AS26" s="172"/>
    </row>
    <row r="27" spans="1:45" x14ac:dyDescent="0.2">
      <c r="A27" s="584"/>
      <c r="B27" s="248" t="s">
        <v>273</v>
      </c>
      <c r="C27" s="391"/>
      <c r="D27" s="322"/>
      <c r="E27" s="462"/>
      <c r="F27" s="462"/>
      <c r="G27" s="462"/>
      <c r="H27" s="462"/>
      <c r="I27" s="462"/>
      <c r="J27" s="462"/>
      <c r="K27" s="462"/>
      <c r="L27" s="462"/>
      <c r="M27" s="462"/>
      <c r="N27" s="462"/>
      <c r="O27" s="462"/>
      <c r="P27" s="462"/>
      <c r="Q27" s="462"/>
      <c r="R27" s="462"/>
      <c r="S27" s="462"/>
      <c r="T27" s="462"/>
      <c r="U27" s="462"/>
      <c r="V27" s="462"/>
      <c r="W27" s="462"/>
      <c r="X27" s="462"/>
      <c r="Y27" s="587"/>
      <c r="Z27" s="172"/>
      <c r="AA27" s="172"/>
      <c r="AB27" s="172"/>
      <c r="AC27" s="172"/>
      <c r="AD27" s="172"/>
      <c r="AE27" s="172"/>
      <c r="AF27" s="172"/>
      <c r="AG27" s="172"/>
      <c r="AH27" s="172"/>
      <c r="AI27" s="172"/>
      <c r="AJ27" s="172"/>
      <c r="AK27" s="172"/>
      <c r="AL27" s="172"/>
      <c r="AM27" s="172"/>
      <c r="AN27" s="172"/>
      <c r="AO27" s="172"/>
      <c r="AP27" s="172"/>
      <c r="AQ27" s="172"/>
      <c r="AR27" s="172"/>
      <c r="AS27" s="172"/>
    </row>
    <row r="28" spans="1:45" x14ac:dyDescent="0.2">
      <c r="A28" s="373"/>
      <c r="B28" s="392" t="s">
        <v>159</v>
      </c>
      <c r="C28" s="391"/>
      <c r="D28" s="322"/>
      <c r="E28" s="463">
        <f t="shared" ref="E28:Y28" si="3">SUM(E29:E34)</f>
        <v>0</v>
      </c>
      <c r="F28" s="463">
        <f t="shared" si="3"/>
        <v>0</v>
      </c>
      <c r="G28" s="463">
        <f t="shared" si="3"/>
        <v>0</v>
      </c>
      <c r="H28" s="463">
        <f t="shared" si="3"/>
        <v>0</v>
      </c>
      <c r="I28" s="463">
        <f t="shared" si="3"/>
        <v>0</v>
      </c>
      <c r="J28" s="463">
        <f t="shared" si="3"/>
        <v>0</v>
      </c>
      <c r="K28" s="463">
        <f t="shared" si="3"/>
        <v>0</v>
      </c>
      <c r="L28" s="463">
        <f t="shared" si="3"/>
        <v>0</v>
      </c>
      <c r="M28" s="463">
        <f t="shared" si="3"/>
        <v>0</v>
      </c>
      <c r="N28" s="463">
        <f t="shared" si="3"/>
        <v>0</v>
      </c>
      <c r="O28" s="463">
        <f t="shared" si="3"/>
        <v>0</v>
      </c>
      <c r="P28" s="463">
        <f t="shared" si="3"/>
        <v>0</v>
      </c>
      <c r="Q28" s="463">
        <f t="shared" si="3"/>
        <v>0</v>
      </c>
      <c r="R28" s="463">
        <f t="shared" si="3"/>
        <v>0</v>
      </c>
      <c r="S28" s="463">
        <f t="shared" si="3"/>
        <v>0</v>
      </c>
      <c r="T28" s="463">
        <f t="shared" si="3"/>
        <v>0</v>
      </c>
      <c r="U28" s="463">
        <f t="shared" si="3"/>
        <v>0</v>
      </c>
      <c r="V28" s="463">
        <f t="shared" si="3"/>
        <v>0</v>
      </c>
      <c r="W28" s="463">
        <f t="shared" si="3"/>
        <v>0</v>
      </c>
      <c r="X28" s="463">
        <f t="shared" si="3"/>
        <v>0</v>
      </c>
      <c r="Y28" s="463">
        <f t="shared" si="3"/>
        <v>0</v>
      </c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2"/>
      <c r="AL28" s="172"/>
      <c r="AM28" s="172"/>
      <c r="AN28" s="172"/>
      <c r="AO28" s="172"/>
      <c r="AP28" s="172"/>
      <c r="AQ28" s="172"/>
      <c r="AR28" s="172"/>
      <c r="AS28" s="172"/>
    </row>
    <row r="29" spans="1:45" x14ac:dyDescent="0.2">
      <c r="A29" s="373"/>
      <c r="B29" s="394" t="str">
        <f t="shared" ref="B29:B34" si="4">B10</f>
        <v>Projetos</v>
      </c>
      <c r="C29" s="391"/>
      <c r="D29" s="398"/>
      <c r="E29" s="464"/>
      <c r="F29" s="464"/>
      <c r="G29" s="464"/>
      <c r="H29" s="464"/>
      <c r="I29" s="464"/>
      <c r="J29" s="464"/>
      <c r="K29" s="464"/>
      <c r="L29" s="464"/>
      <c r="M29" s="464"/>
      <c r="N29" s="464"/>
      <c r="O29" s="464"/>
      <c r="P29" s="464"/>
      <c r="Q29" s="464"/>
      <c r="R29" s="464"/>
      <c r="S29" s="464"/>
      <c r="T29" s="464"/>
      <c r="U29" s="464"/>
      <c r="V29" s="464"/>
      <c r="W29" s="464"/>
      <c r="X29" s="464"/>
      <c r="Y29" s="587">
        <f t="shared" ref="Y29:Y34" si="5">SUM(E29:X29)</f>
        <v>0</v>
      </c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172"/>
      <c r="AK29" s="172"/>
      <c r="AL29" s="172"/>
      <c r="AM29" s="172"/>
      <c r="AN29" s="172"/>
      <c r="AO29" s="172"/>
      <c r="AP29" s="172"/>
      <c r="AQ29" s="172"/>
      <c r="AR29" s="172"/>
      <c r="AS29" s="172"/>
    </row>
    <row r="30" spans="1:45" x14ac:dyDescent="0.2">
      <c r="A30" s="373"/>
      <c r="B30" s="394" t="str">
        <f t="shared" si="4"/>
        <v>Serviços Preliminares</v>
      </c>
      <c r="C30" s="391"/>
      <c r="D30" s="398"/>
      <c r="E30" s="465"/>
      <c r="F30" s="465"/>
      <c r="G30" s="465"/>
      <c r="H30" s="465"/>
      <c r="I30" s="465"/>
      <c r="J30" s="465"/>
      <c r="K30" s="465"/>
      <c r="L30" s="465"/>
      <c r="M30" s="465"/>
      <c r="N30" s="465"/>
      <c r="O30" s="465"/>
      <c r="P30" s="465"/>
      <c r="Q30" s="465"/>
      <c r="R30" s="465"/>
      <c r="S30" s="465"/>
      <c r="T30" s="465"/>
      <c r="U30" s="465"/>
      <c r="V30" s="465"/>
      <c r="W30" s="465"/>
      <c r="X30" s="465"/>
      <c r="Y30" s="587">
        <f t="shared" si="5"/>
        <v>0</v>
      </c>
      <c r="Z30" s="172"/>
      <c r="AA30" s="172"/>
      <c r="AB30" s="172"/>
      <c r="AC30" s="172"/>
      <c r="AD30" s="172"/>
      <c r="AE30" s="172"/>
      <c r="AF30" s="172"/>
      <c r="AG30" s="172"/>
      <c r="AH30" s="172"/>
      <c r="AI30" s="172"/>
      <c r="AJ30" s="172"/>
      <c r="AK30" s="172"/>
      <c r="AL30" s="172"/>
      <c r="AM30" s="172"/>
      <c r="AN30" s="172"/>
      <c r="AO30" s="172"/>
      <c r="AP30" s="172"/>
      <c r="AQ30" s="172"/>
      <c r="AR30" s="172"/>
      <c r="AS30" s="172"/>
    </row>
    <row r="31" spans="1:45" x14ac:dyDescent="0.2">
      <c r="A31" s="373"/>
      <c r="B31" s="394" t="str">
        <f t="shared" si="4"/>
        <v>Obras Civis</v>
      </c>
      <c r="C31" s="391"/>
      <c r="D31" s="398"/>
      <c r="E31" s="465"/>
      <c r="F31" s="465"/>
      <c r="G31" s="465"/>
      <c r="H31" s="465"/>
      <c r="I31" s="465"/>
      <c r="J31" s="465"/>
      <c r="K31" s="465"/>
      <c r="L31" s="465"/>
      <c r="M31" s="465"/>
      <c r="N31" s="465"/>
      <c r="O31" s="465"/>
      <c r="P31" s="465"/>
      <c r="Q31" s="465"/>
      <c r="R31" s="465"/>
      <c r="S31" s="465"/>
      <c r="T31" s="465"/>
      <c r="U31" s="465"/>
      <c r="V31" s="465"/>
      <c r="W31" s="465"/>
      <c r="X31" s="465"/>
      <c r="Y31" s="587">
        <f t="shared" si="5"/>
        <v>0</v>
      </c>
      <c r="Z31" s="172"/>
      <c r="AA31" s="172"/>
      <c r="AB31" s="172"/>
      <c r="AC31" s="172"/>
      <c r="AD31" s="172"/>
      <c r="AE31" s="172"/>
      <c r="AF31" s="172"/>
      <c r="AG31" s="172"/>
      <c r="AH31" s="172"/>
      <c r="AI31" s="172"/>
      <c r="AJ31" s="172"/>
      <c r="AK31" s="172"/>
      <c r="AL31" s="172"/>
      <c r="AM31" s="172"/>
      <c r="AN31" s="172"/>
      <c r="AO31" s="172"/>
      <c r="AP31" s="172"/>
      <c r="AQ31" s="172"/>
      <c r="AR31" s="172"/>
      <c r="AS31" s="172"/>
    </row>
    <row r="32" spans="1:45" x14ac:dyDescent="0.2">
      <c r="A32" s="373"/>
      <c r="B32" s="394" t="str">
        <f t="shared" si="4"/>
        <v>Desapropriação</v>
      </c>
      <c r="C32" s="391"/>
      <c r="D32" s="398"/>
      <c r="E32" s="465"/>
      <c r="F32" s="465"/>
      <c r="G32" s="465"/>
      <c r="H32" s="465"/>
      <c r="I32" s="465"/>
      <c r="J32" s="465"/>
      <c r="K32" s="465"/>
      <c r="L32" s="465"/>
      <c r="M32" s="465"/>
      <c r="N32" s="465"/>
      <c r="O32" s="465"/>
      <c r="P32" s="465"/>
      <c r="Q32" s="465"/>
      <c r="R32" s="465"/>
      <c r="S32" s="465"/>
      <c r="T32" s="465"/>
      <c r="U32" s="465"/>
      <c r="V32" s="465"/>
      <c r="W32" s="465"/>
      <c r="X32" s="465"/>
      <c r="Y32" s="587">
        <f t="shared" si="5"/>
        <v>0</v>
      </c>
      <c r="Z32" s="172"/>
      <c r="AA32" s="172"/>
      <c r="AB32" s="172"/>
      <c r="AC32" s="172"/>
      <c r="AD32" s="172"/>
      <c r="AE32" s="172"/>
      <c r="AF32" s="172"/>
      <c r="AG32" s="172"/>
      <c r="AH32" s="172"/>
      <c r="AI32" s="172"/>
      <c r="AJ32" s="172"/>
      <c r="AK32" s="172"/>
      <c r="AL32" s="172"/>
      <c r="AM32" s="172"/>
      <c r="AN32" s="172"/>
      <c r="AO32" s="172"/>
      <c r="AP32" s="172"/>
      <c r="AQ32" s="172"/>
      <c r="AR32" s="172"/>
      <c r="AS32" s="172"/>
    </row>
    <row r="33" spans="1:45" x14ac:dyDescent="0.2">
      <c r="A33" s="373"/>
      <c r="B33" s="394" t="str">
        <f t="shared" si="4"/>
        <v>Projeto Social</v>
      </c>
      <c r="C33" s="391"/>
      <c r="D33" s="398"/>
      <c r="E33" s="465"/>
      <c r="F33" s="465"/>
      <c r="G33" s="465"/>
      <c r="H33" s="465"/>
      <c r="I33" s="465"/>
      <c r="J33" s="465"/>
      <c r="K33" s="465"/>
      <c r="L33" s="465"/>
      <c r="M33" s="465"/>
      <c r="N33" s="465"/>
      <c r="O33" s="465"/>
      <c r="P33" s="465"/>
      <c r="Q33" s="465"/>
      <c r="R33" s="465"/>
      <c r="S33" s="465"/>
      <c r="T33" s="465"/>
      <c r="U33" s="465"/>
      <c r="V33" s="465"/>
      <c r="W33" s="465"/>
      <c r="X33" s="465"/>
      <c r="Y33" s="587">
        <f t="shared" si="5"/>
        <v>0</v>
      </c>
      <c r="Z33" s="172"/>
      <c r="AA33" s="172"/>
      <c r="AB33" s="172"/>
      <c r="AC33" s="172"/>
      <c r="AD33" s="172"/>
      <c r="AE33" s="172"/>
      <c r="AF33" s="172"/>
      <c r="AG33" s="172"/>
      <c r="AH33" s="172"/>
      <c r="AI33" s="172"/>
      <c r="AJ33" s="172"/>
      <c r="AK33" s="172"/>
      <c r="AL33" s="172"/>
      <c r="AM33" s="172"/>
      <c r="AN33" s="172"/>
      <c r="AO33" s="172"/>
      <c r="AP33" s="172"/>
      <c r="AQ33" s="172"/>
      <c r="AR33" s="172"/>
      <c r="AS33" s="172"/>
    </row>
    <row r="34" spans="1:45" x14ac:dyDescent="0.2">
      <c r="A34" s="373"/>
      <c r="B34" s="394" t="str">
        <f t="shared" si="4"/>
        <v>Outros investimentos</v>
      </c>
      <c r="C34" s="391"/>
      <c r="D34" s="398"/>
      <c r="E34" s="465"/>
      <c r="F34" s="465"/>
      <c r="G34" s="464"/>
      <c r="H34" s="464"/>
      <c r="I34" s="464"/>
      <c r="J34" s="464"/>
      <c r="K34" s="464"/>
      <c r="L34" s="464"/>
      <c r="M34" s="464"/>
      <c r="N34" s="464"/>
      <c r="O34" s="464"/>
      <c r="P34" s="464"/>
      <c r="Q34" s="464"/>
      <c r="R34" s="464"/>
      <c r="S34" s="464"/>
      <c r="T34" s="464"/>
      <c r="U34" s="464"/>
      <c r="V34" s="464"/>
      <c r="W34" s="464"/>
      <c r="X34" s="464"/>
      <c r="Y34" s="587">
        <f t="shared" si="5"/>
        <v>0</v>
      </c>
      <c r="Z34" s="172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172"/>
      <c r="AL34" s="172"/>
      <c r="AM34" s="172"/>
      <c r="AN34" s="172"/>
      <c r="AO34" s="172"/>
      <c r="AP34" s="172"/>
      <c r="AQ34" s="172"/>
      <c r="AR34" s="172"/>
      <c r="AS34" s="172"/>
    </row>
    <row r="35" spans="1:45" ht="6" customHeight="1" x14ac:dyDescent="0.2">
      <c r="A35" s="373"/>
      <c r="B35" s="394"/>
      <c r="C35" s="391"/>
      <c r="D35" s="322"/>
      <c r="E35" s="462"/>
      <c r="F35" s="462"/>
      <c r="G35" s="462"/>
      <c r="H35" s="462"/>
      <c r="I35" s="462"/>
      <c r="J35" s="462"/>
      <c r="K35" s="462"/>
      <c r="L35" s="462"/>
      <c r="M35" s="462"/>
      <c r="N35" s="462"/>
      <c r="O35" s="462"/>
      <c r="P35" s="462"/>
      <c r="Q35" s="462"/>
      <c r="R35" s="462"/>
      <c r="S35" s="462"/>
      <c r="T35" s="462"/>
      <c r="U35" s="462"/>
      <c r="V35" s="462"/>
      <c r="W35" s="462"/>
      <c r="X35" s="462"/>
      <c r="Y35" s="587"/>
      <c r="Z35" s="172"/>
      <c r="AA35" s="172"/>
      <c r="AB35" s="172"/>
      <c r="AC35" s="172"/>
      <c r="AD35" s="172"/>
      <c r="AE35" s="172"/>
      <c r="AF35" s="172"/>
      <c r="AG35" s="172"/>
      <c r="AH35" s="172"/>
      <c r="AI35" s="172"/>
      <c r="AJ35" s="172"/>
      <c r="AK35" s="172"/>
      <c r="AL35" s="172"/>
      <c r="AM35" s="172"/>
      <c r="AN35" s="172"/>
      <c r="AO35" s="172"/>
      <c r="AP35" s="172"/>
      <c r="AQ35" s="172"/>
      <c r="AR35" s="172"/>
      <c r="AS35" s="172"/>
    </row>
    <row r="36" spans="1:45" x14ac:dyDescent="0.2">
      <c r="A36" s="373"/>
      <c r="B36" s="392" t="str">
        <f>B17</f>
        <v xml:space="preserve">SISTEMAS </v>
      </c>
      <c r="C36" s="392"/>
      <c r="D36" s="399"/>
      <c r="E36" s="466"/>
      <c r="F36" s="466"/>
      <c r="G36" s="466"/>
      <c r="H36" s="466"/>
      <c r="I36" s="466"/>
      <c r="J36" s="466"/>
      <c r="K36" s="466"/>
      <c r="L36" s="466"/>
      <c r="M36" s="466"/>
      <c r="N36" s="466"/>
      <c r="O36" s="466"/>
      <c r="P36" s="466"/>
      <c r="Q36" s="466"/>
      <c r="R36" s="466"/>
      <c r="S36" s="466"/>
      <c r="T36" s="466"/>
      <c r="U36" s="466"/>
      <c r="V36" s="466"/>
      <c r="W36" s="466"/>
      <c r="X36" s="466"/>
      <c r="Y36" s="588">
        <f>SUM(E36:X36)</f>
        <v>0</v>
      </c>
      <c r="Z36" s="172"/>
      <c r="AA36" s="172"/>
      <c r="AB36" s="172"/>
      <c r="AC36" s="172"/>
      <c r="AD36" s="172"/>
      <c r="AE36" s="172"/>
      <c r="AF36" s="172"/>
      <c r="AG36" s="172"/>
      <c r="AH36" s="172"/>
      <c r="AI36" s="172"/>
      <c r="AJ36" s="172"/>
      <c r="AK36" s="172"/>
      <c r="AL36" s="172"/>
      <c r="AM36" s="172"/>
      <c r="AN36" s="172"/>
      <c r="AO36" s="172"/>
      <c r="AP36" s="172"/>
      <c r="AQ36" s="172"/>
      <c r="AR36" s="172"/>
      <c r="AS36" s="172"/>
    </row>
    <row r="37" spans="1:45" x14ac:dyDescent="0.2">
      <c r="A37" s="373"/>
      <c r="B37" s="392" t="str">
        <f>B18</f>
        <v>MATERIAL RODANTE</v>
      </c>
      <c r="C37" s="392"/>
      <c r="D37" s="400"/>
      <c r="E37" s="467"/>
      <c r="F37" s="467"/>
      <c r="G37" s="467"/>
      <c r="H37" s="467"/>
      <c r="I37" s="467"/>
      <c r="J37" s="467"/>
      <c r="K37" s="467"/>
      <c r="L37" s="467"/>
      <c r="M37" s="467"/>
      <c r="N37" s="467"/>
      <c r="O37" s="467"/>
      <c r="P37" s="467"/>
      <c r="Q37" s="467"/>
      <c r="R37" s="467"/>
      <c r="S37" s="467"/>
      <c r="T37" s="467"/>
      <c r="U37" s="467"/>
      <c r="V37" s="467"/>
      <c r="W37" s="467"/>
      <c r="X37" s="467"/>
      <c r="Y37" s="588">
        <f>SUM(E37:X37)</f>
        <v>0</v>
      </c>
      <c r="Z37" s="172"/>
      <c r="AA37" s="172"/>
      <c r="AB37" s="172"/>
      <c r="AC37" s="172"/>
      <c r="AD37" s="172"/>
      <c r="AE37" s="172"/>
      <c r="AF37" s="172"/>
      <c r="AG37" s="172"/>
      <c r="AH37" s="172"/>
      <c r="AI37" s="172"/>
      <c r="AJ37" s="172"/>
      <c r="AK37" s="172"/>
      <c r="AL37" s="172"/>
      <c r="AM37" s="172"/>
      <c r="AN37" s="172"/>
      <c r="AO37" s="172"/>
      <c r="AP37" s="172"/>
      <c r="AQ37" s="172"/>
      <c r="AR37" s="172"/>
      <c r="AS37" s="172"/>
    </row>
    <row r="38" spans="1:45" ht="6" customHeight="1" x14ac:dyDescent="0.2">
      <c r="A38" s="373"/>
      <c r="B38" s="391"/>
      <c r="C38" s="391"/>
      <c r="D38" s="401"/>
      <c r="E38" s="462"/>
      <c r="F38" s="462"/>
      <c r="G38" s="462"/>
      <c r="H38" s="462"/>
      <c r="I38" s="462"/>
      <c r="J38" s="462"/>
      <c r="K38" s="462"/>
      <c r="L38" s="462"/>
      <c r="M38" s="462"/>
      <c r="N38" s="462"/>
      <c r="O38" s="462"/>
      <c r="P38" s="462"/>
      <c r="Q38" s="462"/>
      <c r="R38" s="462"/>
      <c r="S38" s="462"/>
      <c r="T38" s="462"/>
      <c r="U38" s="462"/>
      <c r="V38" s="462"/>
      <c r="W38" s="462"/>
      <c r="X38" s="462"/>
      <c r="Y38" s="587"/>
      <c r="Z38" s="172"/>
      <c r="AA38" s="172"/>
      <c r="AB38" s="172"/>
      <c r="AC38" s="172"/>
      <c r="AD38" s="172"/>
      <c r="AE38" s="172"/>
      <c r="AF38" s="172"/>
      <c r="AG38" s="172"/>
      <c r="AH38" s="172"/>
      <c r="AI38" s="172"/>
      <c r="AJ38" s="172"/>
      <c r="AK38" s="172"/>
      <c r="AL38" s="172"/>
      <c r="AM38" s="172"/>
      <c r="AN38" s="172"/>
      <c r="AO38" s="172"/>
      <c r="AP38" s="172"/>
      <c r="AQ38" s="172"/>
      <c r="AR38" s="172"/>
      <c r="AS38" s="172"/>
    </row>
    <row r="39" spans="1:45" x14ac:dyDescent="0.2">
      <c r="A39" s="373"/>
      <c r="B39" s="392" t="str">
        <f>B20</f>
        <v>INVESTIMENTOS ADMINISTRATIVOS E RECORRENTES</v>
      </c>
      <c r="C39" s="392"/>
      <c r="D39" s="400"/>
      <c r="E39" s="467"/>
      <c r="F39" s="467"/>
      <c r="G39" s="467"/>
      <c r="H39" s="467"/>
      <c r="I39" s="467"/>
      <c r="J39" s="467"/>
      <c r="K39" s="467"/>
      <c r="L39" s="467"/>
      <c r="M39" s="467"/>
      <c r="N39" s="467"/>
      <c r="O39" s="467"/>
      <c r="P39" s="467"/>
      <c r="Q39" s="467"/>
      <c r="R39" s="467"/>
      <c r="S39" s="467"/>
      <c r="T39" s="467"/>
      <c r="U39" s="467"/>
      <c r="V39" s="467"/>
      <c r="W39" s="467"/>
      <c r="X39" s="467"/>
      <c r="Y39" s="588">
        <f>SUM(E39:X39)</f>
        <v>0</v>
      </c>
      <c r="Z39" s="172"/>
      <c r="AA39" s="172"/>
      <c r="AB39" s="172"/>
      <c r="AC39" s="172"/>
      <c r="AD39" s="172"/>
      <c r="AE39" s="172"/>
      <c r="AF39" s="172"/>
      <c r="AG39" s="172"/>
      <c r="AH39" s="172"/>
      <c r="AI39" s="172"/>
      <c r="AJ39" s="172"/>
      <c r="AK39" s="172"/>
      <c r="AL39" s="172"/>
      <c r="AM39" s="172"/>
      <c r="AN39" s="172"/>
      <c r="AO39" s="172"/>
      <c r="AP39" s="172"/>
      <c r="AQ39" s="172"/>
      <c r="AR39" s="172"/>
      <c r="AS39" s="172"/>
    </row>
    <row r="40" spans="1:45" x14ac:dyDescent="0.2">
      <c r="A40" s="373"/>
      <c r="B40" s="392" t="str">
        <f>B21</f>
        <v>OUTROS INVESTIMENTOS</v>
      </c>
      <c r="C40" s="392"/>
      <c r="D40" s="400"/>
      <c r="E40" s="467"/>
      <c r="F40" s="467"/>
      <c r="G40" s="467"/>
      <c r="H40" s="467"/>
      <c r="I40" s="467"/>
      <c r="J40" s="467"/>
      <c r="K40" s="467"/>
      <c r="L40" s="467"/>
      <c r="M40" s="467"/>
      <c r="N40" s="467"/>
      <c r="O40" s="467"/>
      <c r="P40" s="467"/>
      <c r="Q40" s="467"/>
      <c r="R40" s="467"/>
      <c r="S40" s="467"/>
      <c r="T40" s="467"/>
      <c r="U40" s="467"/>
      <c r="V40" s="467"/>
      <c r="W40" s="467"/>
      <c r="X40" s="467"/>
      <c r="Y40" s="587">
        <f>SUM(E40:X40)</f>
        <v>0</v>
      </c>
      <c r="Z40" s="172"/>
      <c r="AA40" s="172"/>
      <c r="AB40" s="172"/>
      <c r="AC40" s="172"/>
      <c r="AD40" s="172"/>
      <c r="AE40" s="172"/>
      <c r="AF40" s="172"/>
      <c r="AG40" s="172"/>
      <c r="AH40" s="172"/>
      <c r="AI40" s="172"/>
      <c r="AJ40" s="172"/>
      <c r="AK40" s="172"/>
      <c r="AL40" s="172"/>
      <c r="AM40" s="172"/>
      <c r="AN40" s="172"/>
      <c r="AO40" s="172"/>
      <c r="AP40" s="172"/>
      <c r="AQ40" s="172"/>
      <c r="AR40" s="172"/>
      <c r="AS40" s="172"/>
    </row>
    <row r="41" spans="1:45" ht="6" customHeight="1" x14ac:dyDescent="0.2">
      <c r="A41" s="573"/>
      <c r="B41" s="395"/>
      <c r="C41" s="395"/>
      <c r="D41" s="396"/>
      <c r="E41" s="468"/>
      <c r="F41" s="468"/>
      <c r="G41" s="468"/>
      <c r="H41" s="468"/>
      <c r="I41" s="468"/>
      <c r="J41" s="468"/>
      <c r="K41" s="468"/>
      <c r="L41" s="468"/>
      <c r="M41" s="468"/>
      <c r="N41" s="468"/>
      <c r="O41" s="468"/>
      <c r="P41" s="468"/>
      <c r="Q41" s="468"/>
      <c r="R41" s="468"/>
      <c r="S41" s="468"/>
      <c r="T41" s="468"/>
      <c r="U41" s="468"/>
      <c r="V41" s="468"/>
      <c r="W41" s="468"/>
      <c r="X41" s="468"/>
      <c r="Y41" s="589"/>
      <c r="Z41" s="172"/>
      <c r="AA41" s="172"/>
      <c r="AB41" s="172"/>
      <c r="AC41" s="172"/>
      <c r="AD41" s="172"/>
      <c r="AE41" s="172"/>
      <c r="AF41" s="172"/>
      <c r="AG41" s="172"/>
      <c r="AH41" s="172"/>
      <c r="AI41" s="172"/>
      <c r="AJ41" s="172"/>
      <c r="AK41" s="172"/>
      <c r="AL41" s="172"/>
      <c r="AM41" s="172"/>
      <c r="AN41" s="172"/>
      <c r="AO41" s="172"/>
      <c r="AP41" s="172"/>
      <c r="AQ41" s="172"/>
      <c r="AR41" s="172"/>
      <c r="AS41" s="172"/>
    </row>
    <row r="42" spans="1:45" ht="6" customHeight="1" x14ac:dyDescent="0.2">
      <c r="A42" s="373"/>
      <c r="B42" s="394"/>
      <c r="C42" s="391"/>
      <c r="D42" s="322"/>
      <c r="E42" s="462"/>
      <c r="F42" s="462"/>
      <c r="G42" s="462"/>
      <c r="H42" s="462"/>
      <c r="I42" s="462"/>
      <c r="J42" s="462"/>
      <c r="K42" s="462"/>
      <c r="L42" s="462"/>
      <c r="M42" s="462"/>
      <c r="N42" s="462"/>
      <c r="O42" s="462"/>
      <c r="P42" s="462"/>
      <c r="Q42" s="462"/>
      <c r="R42" s="462"/>
      <c r="S42" s="462"/>
      <c r="T42" s="462"/>
      <c r="U42" s="462"/>
      <c r="V42" s="462"/>
      <c r="W42" s="462"/>
      <c r="X42" s="462"/>
      <c r="Y42" s="587"/>
      <c r="Z42" s="172"/>
      <c r="AA42" s="172"/>
      <c r="AB42" s="172"/>
      <c r="AC42" s="172"/>
      <c r="AD42" s="172"/>
      <c r="AE42" s="172"/>
      <c r="AF42" s="172"/>
      <c r="AG42" s="172"/>
      <c r="AH42" s="172"/>
      <c r="AI42" s="172"/>
      <c r="AJ42" s="172"/>
      <c r="AK42" s="172"/>
      <c r="AL42" s="172"/>
      <c r="AM42" s="172"/>
      <c r="AN42" s="172"/>
      <c r="AO42" s="172"/>
      <c r="AP42" s="172"/>
      <c r="AQ42" s="172"/>
      <c r="AR42" s="172"/>
      <c r="AS42" s="172"/>
    </row>
    <row r="43" spans="1:45" x14ac:dyDescent="0.2">
      <c r="A43" s="373"/>
      <c r="B43" s="392" t="s">
        <v>274</v>
      </c>
      <c r="C43" s="391"/>
      <c r="D43" s="322"/>
      <c r="E43" s="462"/>
      <c r="F43" s="462"/>
      <c r="G43" s="462"/>
      <c r="H43" s="462"/>
      <c r="I43" s="462"/>
      <c r="J43" s="462"/>
      <c r="K43" s="462"/>
      <c r="L43" s="462"/>
      <c r="M43" s="462"/>
      <c r="N43" s="462"/>
      <c r="O43" s="462"/>
      <c r="P43" s="462"/>
      <c r="Q43" s="462"/>
      <c r="R43" s="462"/>
      <c r="S43" s="462"/>
      <c r="T43" s="462"/>
      <c r="U43" s="462"/>
      <c r="V43" s="462"/>
      <c r="W43" s="462"/>
      <c r="X43" s="462"/>
      <c r="Y43" s="587"/>
      <c r="Z43" s="172"/>
      <c r="AA43" s="172"/>
      <c r="AB43" s="172"/>
      <c r="AC43" s="172"/>
      <c r="AD43" s="172"/>
      <c r="AE43" s="172"/>
      <c r="AF43" s="172"/>
      <c r="AG43" s="172"/>
      <c r="AH43" s="172"/>
      <c r="AI43" s="172"/>
      <c r="AJ43" s="172"/>
      <c r="AK43" s="172"/>
      <c r="AL43" s="172"/>
      <c r="AM43" s="172"/>
      <c r="AN43" s="172"/>
      <c r="AO43" s="172"/>
      <c r="AP43" s="172"/>
      <c r="AQ43" s="172"/>
      <c r="AR43" s="172"/>
      <c r="AS43" s="172"/>
    </row>
    <row r="44" spans="1:45" x14ac:dyDescent="0.2">
      <c r="A44" s="373"/>
      <c r="B44" s="392" t="s">
        <v>159</v>
      </c>
      <c r="C44" s="391"/>
      <c r="D44" s="322"/>
      <c r="E44" s="463">
        <f t="shared" ref="E44:Y44" si="6">SUM(E45:E50)</f>
        <v>0</v>
      </c>
      <c r="F44" s="463">
        <f t="shared" si="6"/>
        <v>0</v>
      </c>
      <c r="G44" s="463">
        <f t="shared" si="6"/>
        <v>0</v>
      </c>
      <c r="H44" s="463">
        <f t="shared" si="6"/>
        <v>0</v>
      </c>
      <c r="I44" s="463">
        <f t="shared" si="6"/>
        <v>0</v>
      </c>
      <c r="J44" s="463">
        <f t="shared" si="6"/>
        <v>0</v>
      </c>
      <c r="K44" s="463">
        <f t="shared" si="6"/>
        <v>0</v>
      </c>
      <c r="L44" s="463">
        <f t="shared" si="6"/>
        <v>0</v>
      </c>
      <c r="M44" s="463">
        <f t="shared" si="6"/>
        <v>0</v>
      </c>
      <c r="N44" s="463">
        <f t="shared" si="6"/>
        <v>0</v>
      </c>
      <c r="O44" s="463">
        <f t="shared" si="6"/>
        <v>0</v>
      </c>
      <c r="P44" s="463">
        <f t="shared" si="6"/>
        <v>0</v>
      </c>
      <c r="Q44" s="463">
        <f t="shared" si="6"/>
        <v>0</v>
      </c>
      <c r="R44" s="463">
        <f t="shared" si="6"/>
        <v>0</v>
      </c>
      <c r="S44" s="463">
        <f t="shared" si="6"/>
        <v>0</v>
      </c>
      <c r="T44" s="463">
        <f t="shared" si="6"/>
        <v>0</v>
      </c>
      <c r="U44" s="463">
        <f t="shared" si="6"/>
        <v>0</v>
      </c>
      <c r="V44" s="463">
        <f t="shared" si="6"/>
        <v>0</v>
      </c>
      <c r="W44" s="463">
        <f t="shared" si="6"/>
        <v>0</v>
      </c>
      <c r="X44" s="463">
        <f t="shared" si="6"/>
        <v>0</v>
      </c>
      <c r="Y44" s="463">
        <f t="shared" si="6"/>
        <v>0</v>
      </c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2"/>
      <c r="AK44" s="172"/>
      <c r="AL44" s="172"/>
      <c r="AM44" s="172"/>
      <c r="AN44" s="172"/>
      <c r="AO44" s="172"/>
      <c r="AP44" s="172"/>
      <c r="AQ44" s="172"/>
      <c r="AR44" s="172"/>
      <c r="AS44" s="172"/>
    </row>
    <row r="45" spans="1:45" x14ac:dyDescent="0.2">
      <c r="A45" s="373"/>
      <c r="B45" s="394" t="str">
        <f t="shared" ref="B45:B50" si="7">B10</f>
        <v>Projetos</v>
      </c>
      <c r="C45" s="391"/>
      <c r="D45" s="398"/>
      <c r="E45" s="464"/>
      <c r="F45" s="464"/>
      <c r="G45" s="464"/>
      <c r="H45" s="464"/>
      <c r="I45" s="464"/>
      <c r="J45" s="464"/>
      <c r="K45" s="464"/>
      <c r="L45" s="464"/>
      <c r="M45" s="464"/>
      <c r="N45" s="464"/>
      <c r="O45" s="464"/>
      <c r="P45" s="464"/>
      <c r="Q45" s="464"/>
      <c r="R45" s="464"/>
      <c r="S45" s="464"/>
      <c r="T45" s="464"/>
      <c r="U45" s="464"/>
      <c r="V45" s="464"/>
      <c r="W45" s="464"/>
      <c r="X45" s="464"/>
      <c r="Y45" s="587">
        <f t="shared" ref="Y45:Y50" si="8">SUM(E45:X45)</f>
        <v>0</v>
      </c>
      <c r="Z45" s="172"/>
      <c r="AA45" s="172"/>
      <c r="AB45" s="172"/>
      <c r="AC45" s="172"/>
      <c r="AD45" s="172"/>
      <c r="AE45" s="172"/>
      <c r="AF45" s="172"/>
      <c r="AG45" s="172"/>
      <c r="AH45" s="172"/>
      <c r="AI45" s="172"/>
      <c r="AJ45" s="172"/>
      <c r="AK45" s="172"/>
      <c r="AL45" s="172"/>
      <c r="AM45" s="172"/>
      <c r="AN45" s="172"/>
      <c r="AO45" s="172"/>
      <c r="AP45" s="172"/>
      <c r="AQ45" s="172"/>
      <c r="AR45" s="172"/>
      <c r="AS45" s="172"/>
    </row>
    <row r="46" spans="1:45" x14ac:dyDescent="0.2">
      <c r="A46" s="373"/>
      <c r="B46" s="394" t="str">
        <f t="shared" si="7"/>
        <v>Serviços Preliminares</v>
      </c>
      <c r="C46" s="391"/>
      <c r="D46" s="398"/>
      <c r="E46" s="465"/>
      <c r="F46" s="465"/>
      <c r="G46" s="465"/>
      <c r="H46" s="465"/>
      <c r="I46" s="465"/>
      <c r="J46" s="465"/>
      <c r="K46" s="465"/>
      <c r="L46" s="465"/>
      <c r="M46" s="465"/>
      <c r="N46" s="465"/>
      <c r="O46" s="465"/>
      <c r="P46" s="465"/>
      <c r="Q46" s="465"/>
      <c r="R46" s="465"/>
      <c r="S46" s="465"/>
      <c r="T46" s="465"/>
      <c r="U46" s="465"/>
      <c r="V46" s="465"/>
      <c r="W46" s="465"/>
      <c r="X46" s="465"/>
      <c r="Y46" s="587">
        <f t="shared" si="8"/>
        <v>0</v>
      </c>
      <c r="Z46" s="172"/>
      <c r="AA46" s="172"/>
      <c r="AB46" s="172"/>
      <c r="AC46" s="172"/>
      <c r="AD46" s="172"/>
      <c r="AE46" s="172"/>
      <c r="AF46" s="172"/>
      <c r="AG46" s="172"/>
      <c r="AH46" s="172"/>
      <c r="AI46" s="172"/>
      <c r="AJ46" s="172"/>
      <c r="AK46" s="172"/>
      <c r="AL46" s="172"/>
      <c r="AM46" s="172"/>
      <c r="AN46" s="172"/>
      <c r="AO46" s="172"/>
      <c r="AP46" s="172"/>
      <c r="AQ46" s="172"/>
      <c r="AR46" s="172"/>
      <c r="AS46" s="172"/>
    </row>
    <row r="47" spans="1:45" x14ac:dyDescent="0.2">
      <c r="A47" s="373"/>
      <c r="B47" s="394" t="str">
        <f t="shared" si="7"/>
        <v>Obras Civis</v>
      </c>
      <c r="C47" s="391"/>
      <c r="D47" s="398"/>
      <c r="E47" s="465"/>
      <c r="F47" s="465"/>
      <c r="G47" s="465"/>
      <c r="H47" s="465"/>
      <c r="I47" s="465"/>
      <c r="J47" s="465"/>
      <c r="K47" s="465"/>
      <c r="L47" s="465"/>
      <c r="M47" s="465"/>
      <c r="N47" s="465"/>
      <c r="O47" s="465"/>
      <c r="P47" s="465"/>
      <c r="Q47" s="465"/>
      <c r="R47" s="465"/>
      <c r="S47" s="465"/>
      <c r="T47" s="465"/>
      <c r="U47" s="465"/>
      <c r="V47" s="465"/>
      <c r="W47" s="465"/>
      <c r="X47" s="465"/>
      <c r="Y47" s="587">
        <f t="shared" si="8"/>
        <v>0</v>
      </c>
      <c r="Z47" s="172"/>
      <c r="AA47" s="172"/>
      <c r="AB47" s="172"/>
      <c r="AC47" s="172"/>
      <c r="AD47" s="172"/>
      <c r="AE47" s="172"/>
      <c r="AF47" s="172"/>
      <c r="AG47" s="172"/>
      <c r="AH47" s="172"/>
      <c r="AI47" s="172"/>
      <c r="AJ47" s="172"/>
      <c r="AK47" s="172"/>
      <c r="AL47" s="172"/>
      <c r="AM47" s="172"/>
      <c r="AN47" s="172"/>
      <c r="AO47" s="172"/>
      <c r="AP47" s="172"/>
      <c r="AQ47" s="172"/>
      <c r="AR47" s="172"/>
      <c r="AS47" s="172"/>
    </row>
    <row r="48" spans="1:45" x14ac:dyDescent="0.2">
      <c r="A48" s="373"/>
      <c r="B48" s="394" t="str">
        <f t="shared" si="7"/>
        <v>Desapropriação</v>
      </c>
      <c r="C48" s="391"/>
      <c r="D48" s="398"/>
      <c r="E48" s="465"/>
      <c r="F48" s="465"/>
      <c r="G48" s="465"/>
      <c r="H48" s="465"/>
      <c r="I48" s="465"/>
      <c r="J48" s="465"/>
      <c r="K48" s="465"/>
      <c r="L48" s="465"/>
      <c r="M48" s="465"/>
      <c r="N48" s="465"/>
      <c r="O48" s="465"/>
      <c r="P48" s="465"/>
      <c r="Q48" s="465"/>
      <c r="R48" s="465"/>
      <c r="S48" s="465"/>
      <c r="T48" s="465"/>
      <c r="U48" s="465"/>
      <c r="V48" s="465"/>
      <c r="W48" s="465"/>
      <c r="X48" s="465"/>
      <c r="Y48" s="587">
        <f t="shared" si="8"/>
        <v>0</v>
      </c>
      <c r="Z48" s="172"/>
      <c r="AA48" s="172"/>
      <c r="AB48" s="172"/>
      <c r="AC48" s="172"/>
      <c r="AD48" s="172"/>
      <c r="AE48" s="172"/>
      <c r="AF48" s="172"/>
      <c r="AG48" s="172"/>
      <c r="AH48" s="172"/>
      <c r="AI48" s="172"/>
      <c r="AJ48" s="172"/>
      <c r="AK48" s="172"/>
      <c r="AL48" s="172"/>
      <c r="AM48" s="172"/>
      <c r="AN48" s="172"/>
      <c r="AO48" s="172"/>
      <c r="AP48" s="172"/>
      <c r="AQ48" s="172"/>
      <c r="AR48" s="172"/>
      <c r="AS48" s="172"/>
    </row>
    <row r="49" spans="1:45" x14ac:dyDescent="0.2">
      <c r="A49" s="373"/>
      <c r="B49" s="394" t="str">
        <f t="shared" si="7"/>
        <v>Projeto Social</v>
      </c>
      <c r="C49" s="391"/>
      <c r="D49" s="398"/>
      <c r="E49" s="465"/>
      <c r="F49" s="465"/>
      <c r="G49" s="465"/>
      <c r="H49" s="465"/>
      <c r="I49" s="465"/>
      <c r="J49" s="465"/>
      <c r="K49" s="465"/>
      <c r="L49" s="465"/>
      <c r="M49" s="465"/>
      <c r="N49" s="465"/>
      <c r="O49" s="465"/>
      <c r="P49" s="465"/>
      <c r="Q49" s="465"/>
      <c r="R49" s="465"/>
      <c r="S49" s="465"/>
      <c r="T49" s="465"/>
      <c r="U49" s="465"/>
      <c r="V49" s="465"/>
      <c r="W49" s="465"/>
      <c r="X49" s="465"/>
      <c r="Y49" s="587">
        <f t="shared" si="8"/>
        <v>0</v>
      </c>
      <c r="Z49" s="172"/>
      <c r="AA49" s="172"/>
      <c r="AB49" s="172"/>
      <c r="AC49" s="172"/>
      <c r="AD49" s="172"/>
      <c r="AE49" s="172"/>
      <c r="AF49" s="172"/>
      <c r="AG49" s="172"/>
      <c r="AH49" s="172"/>
      <c r="AI49" s="172"/>
      <c r="AJ49" s="172"/>
      <c r="AK49" s="172"/>
      <c r="AL49" s="172"/>
      <c r="AM49" s="172"/>
      <c r="AN49" s="172"/>
      <c r="AO49" s="172"/>
      <c r="AP49" s="172"/>
      <c r="AQ49" s="172"/>
      <c r="AR49" s="172"/>
      <c r="AS49" s="172"/>
    </row>
    <row r="50" spans="1:45" x14ac:dyDescent="0.2">
      <c r="A50" s="373"/>
      <c r="B50" s="394" t="str">
        <f t="shared" si="7"/>
        <v>Outros investimentos</v>
      </c>
      <c r="C50" s="391"/>
      <c r="D50" s="398"/>
      <c r="E50" s="464"/>
      <c r="F50" s="464"/>
      <c r="G50" s="464"/>
      <c r="H50" s="464"/>
      <c r="I50" s="464"/>
      <c r="J50" s="464"/>
      <c r="K50" s="464"/>
      <c r="L50" s="464"/>
      <c r="M50" s="464"/>
      <c r="N50" s="464"/>
      <c r="O50" s="464"/>
      <c r="P50" s="464"/>
      <c r="Q50" s="464"/>
      <c r="R50" s="464"/>
      <c r="S50" s="464"/>
      <c r="T50" s="464"/>
      <c r="U50" s="464"/>
      <c r="V50" s="464"/>
      <c r="W50" s="464"/>
      <c r="X50" s="464"/>
      <c r="Y50" s="587">
        <f t="shared" si="8"/>
        <v>0</v>
      </c>
      <c r="Z50" s="172"/>
      <c r="AA50" s="172"/>
      <c r="AB50" s="172"/>
      <c r="AC50" s="172"/>
      <c r="AD50" s="172"/>
      <c r="AE50" s="172"/>
      <c r="AF50" s="172"/>
      <c r="AG50" s="172"/>
      <c r="AH50" s="172"/>
      <c r="AI50" s="172"/>
      <c r="AJ50" s="172"/>
      <c r="AK50" s="172"/>
      <c r="AL50" s="172"/>
      <c r="AM50" s="172"/>
      <c r="AN50" s="172"/>
      <c r="AO50" s="172"/>
      <c r="AP50" s="172"/>
      <c r="AQ50" s="172"/>
      <c r="AR50" s="172"/>
      <c r="AS50" s="172"/>
    </row>
    <row r="51" spans="1:45" ht="6" customHeight="1" x14ac:dyDescent="0.2">
      <c r="A51" s="373"/>
      <c r="B51" s="391"/>
      <c r="C51" s="391"/>
      <c r="D51" s="322"/>
      <c r="E51" s="462"/>
      <c r="F51" s="462"/>
      <c r="G51" s="462"/>
      <c r="H51" s="462"/>
      <c r="I51" s="462"/>
      <c r="J51" s="462"/>
      <c r="K51" s="462"/>
      <c r="L51" s="462"/>
      <c r="M51" s="462"/>
      <c r="N51" s="462"/>
      <c r="O51" s="462"/>
      <c r="P51" s="462"/>
      <c r="Q51" s="462"/>
      <c r="R51" s="462"/>
      <c r="S51" s="462"/>
      <c r="T51" s="462"/>
      <c r="U51" s="462"/>
      <c r="V51" s="462"/>
      <c r="W51" s="462"/>
      <c r="X51" s="462"/>
      <c r="Y51" s="587"/>
      <c r="Z51" s="172"/>
      <c r="AA51" s="172"/>
      <c r="AB51" s="172"/>
      <c r="AC51" s="172"/>
      <c r="AD51" s="172"/>
      <c r="AE51" s="172"/>
      <c r="AF51" s="172"/>
      <c r="AG51" s="172"/>
      <c r="AH51" s="172"/>
      <c r="AI51" s="172"/>
      <c r="AJ51" s="172"/>
      <c r="AK51" s="172"/>
      <c r="AL51" s="172"/>
      <c r="AM51" s="172"/>
      <c r="AN51" s="172"/>
      <c r="AO51" s="172"/>
      <c r="AP51" s="172"/>
      <c r="AQ51" s="172"/>
      <c r="AR51" s="172"/>
      <c r="AS51" s="172"/>
    </row>
    <row r="52" spans="1:45" x14ac:dyDescent="0.2">
      <c r="A52" s="373"/>
      <c r="B52" s="392" t="str">
        <f>B17</f>
        <v xml:space="preserve">SISTEMAS </v>
      </c>
      <c r="C52" s="392"/>
      <c r="D52" s="399"/>
      <c r="E52" s="466"/>
      <c r="F52" s="466"/>
      <c r="G52" s="466"/>
      <c r="H52" s="466"/>
      <c r="I52" s="466"/>
      <c r="J52" s="466"/>
      <c r="K52" s="466"/>
      <c r="L52" s="466"/>
      <c r="M52" s="466"/>
      <c r="N52" s="466"/>
      <c r="O52" s="466"/>
      <c r="P52" s="466"/>
      <c r="Q52" s="466"/>
      <c r="R52" s="466"/>
      <c r="S52" s="466"/>
      <c r="T52" s="466"/>
      <c r="U52" s="466"/>
      <c r="V52" s="466"/>
      <c r="W52" s="466"/>
      <c r="X52" s="466"/>
      <c r="Y52" s="588">
        <f>SUM(E52:X52)</f>
        <v>0</v>
      </c>
      <c r="Z52" s="172"/>
      <c r="AA52" s="172"/>
      <c r="AB52" s="172"/>
      <c r="AC52" s="172"/>
      <c r="AD52" s="172"/>
      <c r="AE52" s="172"/>
      <c r="AF52" s="172"/>
      <c r="AG52" s="172"/>
      <c r="AH52" s="172"/>
      <c r="AI52" s="172"/>
      <c r="AJ52" s="172"/>
      <c r="AK52" s="172"/>
      <c r="AL52" s="172"/>
      <c r="AM52" s="172"/>
      <c r="AN52" s="172"/>
      <c r="AO52" s="172"/>
      <c r="AP52" s="172"/>
      <c r="AQ52" s="172"/>
      <c r="AR52" s="172"/>
      <c r="AS52" s="172"/>
    </row>
    <row r="53" spans="1:45" x14ac:dyDescent="0.2">
      <c r="A53" s="584"/>
      <c r="B53" s="392" t="str">
        <f>B18</f>
        <v>MATERIAL RODANTE</v>
      </c>
      <c r="C53" s="392"/>
      <c r="D53" s="400"/>
      <c r="E53" s="467"/>
      <c r="F53" s="467"/>
      <c r="G53" s="467"/>
      <c r="H53" s="467"/>
      <c r="I53" s="467"/>
      <c r="J53" s="467"/>
      <c r="K53" s="467"/>
      <c r="L53" s="467"/>
      <c r="M53" s="467"/>
      <c r="N53" s="467"/>
      <c r="O53" s="467"/>
      <c r="P53" s="467"/>
      <c r="Q53" s="467"/>
      <c r="R53" s="467"/>
      <c r="S53" s="467"/>
      <c r="T53" s="467"/>
      <c r="U53" s="467"/>
      <c r="V53" s="467"/>
      <c r="W53" s="467"/>
      <c r="X53" s="467"/>
      <c r="Y53" s="588">
        <f>SUM(E53:X53)</f>
        <v>0</v>
      </c>
      <c r="Z53" s="172"/>
      <c r="AA53" s="172"/>
      <c r="AB53" s="172"/>
      <c r="AC53" s="172"/>
      <c r="AD53" s="172"/>
      <c r="AE53" s="172"/>
      <c r="AF53" s="172"/>
      <c r="AG53" s="172"/>
      <c r="AH53" s="172"/>
      <c r="AI53" s="172"/>
      <c r="AJ53" s="172"/>
      <c r="AK53" s="172"/>
      <c r="AL53" s="172"/>
      <c r="AM53" s="172"/>
      <c r="AN53" s="172"/>
      <c r="AO53" s="172"/>
      <c r="AP53" s="172"/>
      <c r="AQ53" s="172"/>
      <c r="AR53" s="172"/>
      <c r="AS53" s="172"/>
    </row>
    <row r="54" spans="1:45" ht="6" customHeight="1" x14ac:dyDescent="0.2">
      <c r="A54" s="584"/>
      <c r="B54" s="391"/>
      <c r="C54" s="391"/>
      <c r="D54" s="401"/>
      <c r="E54" s="462"/>
      <c r="F54" s="462"/>
      <c r="G54" s="462"/>
      <c r="H54" s="462"/>
      <c r="I54" s="462"/>
      <c r="J54" s="462"/>
      <c r="K54" s="462"/>
      <c r="L54" s="462"/>
      <c r="M54" s="462"/>
      <c r="N54" s="462"/>
      <c r="O54" s="462"/>
      <c r="P54" s="462"/>
      <c r="Q54" s="462"/>
      <c r="R54" s="462"/>
      <c r="S54" s="462"/>
      <c r="T54" s="462"/>
      <c r="U54" s="462"/>
      <c r="V54" s="462"/>
      <c r="W54" s="462"/>
      <c r="X54" s="462"/>
      <c r="Y54" s="587"/>
      <c r="Z54" s="172"/>
      <c r="AA54" s="172"/>
      <c r="AB54" s="172"/>
      <c r="AC54" s="172"/>
      <c r="AD54" s="172"/>
      <c r="AE54" s="172"/>
      <c r="AF54" s="172"/>
      <c r="AG54" s="172"/>
      <c r="AH54" s="172"/>
      <c r="AI54" s="172"/>
      <c r="AJ54" s="172"/>
      <c r="AK54" s="172"/>
      <c r="AL54" s="172"/>
      <c r="AM54" s="172"/>
      <c r="AN54" s="172"/>
      <c r="AO54" s="172"/>
      <c r="AP54" s="172"/>
      <c r="AQ54" s="172"/>
      <c r="AR54" s="172"/>
      <c r="AS54" s="172"/>
    </row>
    <row r="55" spans="1:45" x14ac:dyDescent="0.2">
      <c r="A55" s="584"/>
      <c r="B55" s="392" t="s">
        <v>160</v>
      </c>
      <c r="C55" s="392"/>
      <c r="D55" s="400"/>
      <c r="E55" s="467"/>
      <c r="F55" s="467"/>
      <c r="G55" s="467"/>
      <c r="H55" s="467"/>
      <c r="I55" s="467"/>
      <c r="J55" s="467"/>
      <c r="K55" s="467"/>
      <c r="L55" s="467"/>
      <c r="M55" s="467"/>
      <c r="N55" s="467"/>
      <c r="O55" s="467"/>
      <c r="P55" s="467"/>
      <c r="Q55" s="467"/>
      <c r="R55" s="467"/>
      <c r="S55" s="467"/>
      <c r="T55" s="467"/>
      <c r="U55" s="467"/>
      <c r="V55" s="467"/>
      <c r="W55" s="467"/>
      <c r="X55" s="467"/>
      <c r="Y55" s="588">
        <f>SUM(E55:X55)</f>
        <v>0</v>
      </c>
      <c r="Z55" s="172"/>
      <c r="AA55" s="172"/>
      <c r="AB55" s="172"/>
      <c r="AC55" s="172"/>
      <c r="AD55" s="172"/>
      <c r="AE55" s="172"/>
      <c r="AF55" s="172"/>
      <c r="AG55" s="172"/>
      <c r="AH55" s="172"/>
      <c r="AI55" s="172"/>
      <c r="AJ55" s="172"/>
      <c r="AK55" s="172"/>
      <c r="AL55" s="172"/>
      <c r="AM55" s="172"/>
      <c r="AN55" s="172"/>
      <c r="AO55" s="172"/>
      <c r="AP55" s="172"/>
      <c r="AQ55" s="172"/>
      <c r="AR55" s="172"/>
      <c r="AS55" s="172"/>
    </row>
    <row r="56" spans="1:45" x14ac:dyDescent="0.2">
      <c r="A56" s="584"/>
      <c r="B56" s="392" t="s">
        <v>162</v>
      </c>
      <c r="C56" s="392"/>
      <c r="D56" s="400"/>
      <c r="E56" s="467"/>
      <c r="F56" s="467"/>
      <c r="G56" s="467"/>
      <c r="H56" s="467"/>
      <c r="I56" s="467"/>
      <c r="J56" s="467"/>
      <c r="K56" s="467"/>
      <c r="L56" s="467"/>
      <c r="M56" s="467"/>
      <c r="N56" s="467"/>
      <c r="O56" s="467"/>
      <c r="P56" s="467"/>
      <c r="Q56" s="467"/>
      <c r="R56" s="467"/>
      <c r="S56" s="467"/>
      <c r="T56" s="467"/>
      <c r="U56" s="467"/>
      <c r="V56" s="467"/>
      <c r="W56" s="467"/>
      <c r="X56" s="467"/>
      <c r="Y56" s="588">
        <f>SUM(E56:X56)</f>
        <v>0</v>
      </c>
      <c r="Z56" s="172"/>
      <c r="AA56" s="172"/>
      <c r="AB56" s="172"/>
      <c r="AC56" s="172"/>
      <c r="AD56" s="172"/>
      <c r="AE56" s="172"/>
      <c r="AF56" s="172"/>
      <c r="AG56" s="172"/>
      <c r="AH56" s="172"/>
      <c r="AI56" s="172"/>
      <c r="AJ56" s="172"/>
      <c r="AK56" s="172"/>
      <c r="AL56" s="172"/>
      <c r="AM56" s="172"/>
      <c r="AN56" s="172"/>
      <c r="AO56" s="172"/>
      <c r="AP56" s="172"/>
      <c r="AQ56" s="172"/>
      <c r="AR56" s="172"/>
      <c r="AS56" s="172"/>
    </row>
    <row r="57" spans="1:45" x14ac:dyDescent="0.2">
      <c r="A57" s="590"/>
      <c r="B57" s="402"/>
      <c r="C57" s="402"/>
      <c r="D57" s="403"/>
      <c r="E57" s="469"/>
      <c r="F57" s="469"/>
      <c r="G57" s="469"/>
      <c r="H57" s="469"/>
      <c r="I57" s="469"/>
      <c r="J57" s="469"/>
      <c r="K57" s="469"/>
      <c r="L57" s="469"/>
      <c r="M57" s="469"/>
      <c r="N57" s="469"/>
      <c r="O57" s="469"/>
      <c r="P57" s="469"/>
      <c r="Q57" s="469"/>
      <c r="R57" s="469"/>
      <c r="S57" s="469"/>
      <c r="T57" s="469"/>
      <c r="U57" s="469"/>
      <c r="V57" s="469"/>
      <c r="W57" s="469"/>
      <c r="X57" s="469"/>
      <c r="Y57" s="591"/>
      <c r="Z57" s="172"/>
      <c r="AA57" s="172"/>
      <c r="AB57" s="172"/>
      <c r="AC57" s="172"/>
      <c r="AD57" s="172"/>
      <c r="AE57" s="172"/>
      <c r="AF57" s="172"/>
      <c r="AG57" s="172"/>
      <c r="AH57" s="172"/>
      <c r="AI57" s="172"/>
      <c r="AJ57" s="172"/>
      <c r="AK57" s="172"/>
      <c r="AL57" s="172"/>
      <c r="AM57" s="172"/>
      <c r="AN57" s="172"/>
      <c r="AO57" s="172"/>
      <c r="AP57" s="172"/>
      <c r="AQ57" s="172"/>
      <c r="AR57" s="172"/>
      <c r="AS57" s="172"/>
    </row>
    <row r="58" spans="1:45" ht="18" customHeight="1" x14ac:dyDescent="0.2">
      <c r="A58" s="372"/>
      <c r="B58" s="592" t="s">
        <v>2</v>
      </c>
      <c r="C58" s="593"/>
      <c r="D58" s="593"/>
      <c r="E58" s="594">
        <f>E9+E17+E18+E20+E21+E23+E24+E28+E36+E37+E39+E40+E44+E52+E53+E55+E56</f>
        <v>3102.5</v>
      </c>
      <c r="F58" s="594">
        <f t="shared" ref="F58:Y58" si="9">F9+F17+F18+F20+F21+F23+F24+F28+F36+F37+F39+F40+F44+F52+F53+F55+F56</f>
        <v>0</v>
      </c>
      <c r="G58" s="594">
        <f t="shared" si="9"/>
        <v>0</v>
      </c>
      <c r="H58" s="594">
        <f t="shared" si="9"/>
        <v>0</v>
      </c>
      <c r="I58" s="594">
        <f t="shared" si="9"/>
        <v>0</v>
      </c>
      <c r="J58" s="594">
        <f t="shared" si="9"/>
        <v>0</v>
      </c>
      <c r="K58" s="594">
        <f t="shared" si="9"/>
        <v>0</v>
      </c>
      <c r="L58" s="594">
        <f t="shared" si="9"/>
        <v>0</v>
      </c>
      <c r="M58" s="594">
        <f t="shared" si="9"/>
        <v>0</v>
      </c>
      <c r="N58" s="594">
        <f t="shared" si="9"/>
        <v>0</v>
      </c>
      <c r="O58" s="594">
        <f t="shared" si="9"/>
        <v>0</v>
      </c>
      <c r="P58" s="594">
        <f t="shared" si="9"/>
        <v>0</v>
      </c>
      <c r="Q58" s="594">
        <f t="shared" si="9"/>
        <v>0</v>
      </c>
      <c r="R58" s="594">
        <f t="shared" si="9"/>
        <v>0</v>
      </c>
      <c r="S58" s="594">
        <f t="shared" si="9"/>
        <v>0</v>
      </c>
      <c r="T58" s="594">
        <f t="shared" si="9"/>
        <v>0</v>
      </c>
      <c r="U58" s="594">
        <f t="shared" si="9"/>
        <v>0</v>
      </c>
      <c r="V58" s="594">
        <f t="shared" si="9"/>
        <v>0</v>
      </c>
      <c r="W58" s="594">
        <f t="shared" si="9"/>
        <v>0</v>
      </c>
      <c r="X58" s="594">
        <f t="shared" si="9"/>
        <v>0</v>
      </c>
      <c r="Y58" s="594">
        <f t="shared" si="9"/>
        <v>3102.5</v>
      </c>
      <c r="Z58" s="172"/>
      <c r="AA58" s="172"/>
      <c r="AB58" s="172"/>
      <c r="AC58" s="172"/>
      <c r="AD58" s="172"/>
      <c r="AE58" s="172"/>
      <c r="AF58" s="172"/>
      <c r="AG58" s="172"/>
      <c r="AH58" s="172"/>
      <c r="AI58" s="172"/>
      <c r="AJ58" s="172"/>
      <c r="AK58" s="172"/>
      <c r="AL58" s="172"/>
      <c r="AM58" s="172"/>
      <c r="AN58" s="172"/>
      <c r="AO58" s="172"/>
      <c r="AP58" s="172"/>
      <c r="AQ58" s="172"/>
      <c r="AR58" s="172"/>
      <c r="AS58" s="172"/>
    </row>
    <row r="59" spans="1:45" x14ac:dyDescent="0.2">
      <c r="A59" s="392"/>
      <c r="B59" s="392"/>
      <c r="C59" s="390"/>
      <c r="D59" s="390"/>
      <c r="E59" s="502"/>
      <c r="F59" s="502"/>
      <c r="G59" s="502"/>
      <c r="H59" s="503"/>
      <c r="I59" s="416"/>
      <c r="J59" s="416"/>
      <c r="K59" s="416"/>
      <c r="L59" s="416"/>
      <c r="M59" s="416"/>
      <c r="N59" s="416"/>
      <c r="O59" s="416"/>
      <c r="P59" s="416"/>
      <c r="Q59" s="416"/>
      <c r="R59" s="416"/>
      <c r="S59" s="416"/>
      <c r="T59" s="416"/>
      <c r="U59" s="416"/>
      <c r="V59" s="416"/>
      <c r="W59" s="416"/>
      <c r="X59" s="416"/>
      <c r="Y59" s="416"/>
      <c r="Z59" s="172"/>
      <c r="AA59" s="172"/>
      <c r="AB59" s="172"/>
      <c r="AC59" s="172"/>
      <c r="AD59" s="172"/>
      <c r="AE59" s="172"/>
      <c r="AF59" s="172"/>
      <c r="AG59" s="172"/>
      <c r="AH59" s="172"/>
      <c r="AI59" s="172"/>
      <c r="AJ59" s="172"/>
      <c r="AK59" s="172"/>
      <c r="AL59" s="172"/>
      <c r="AM59" s="172"/>
      <c r="AN59" s="172"/>
      <c r="AO59" s="172"/>
      <c r="AP59" s="172"/>
      <c r="AQ59" s="172"/>
      <c r="AR59" s="172"/>
      <c r="AS59" s="172"/>
    </row>
    <row r="60" spans="1:45" ht="15.75" customHeight="1" x14ac:dyDescent="0.2">
      <c r="A60" s="369" t="s">
        <v>260</v>
      </c>
      <c r="B60" s="369"/>
      <c r="C60" s="371"/>
      <c r="D60" s="371"/>
      <c r="E60" s="404"/>
      <c r="F60" s="404"/>
      <c r="G60" s="404"/>
      <c r="H60" s="404"/>
      <c r="I60" s="404"/>
      <c r="J60" s="404"/>
      <c r="K60" s="404"/>
      <c r="L60" s="404"/>
      <c r="M60" s="404"/>
      <c r="N60" s="404"/>
      <c r="O60" s="404"/>
      <c r="P60" s="404"/>
      <c r="Q60" s="404"/>
      <c r="R60" s="404"/>
      <c r="S60" s="404"/>
      <c r="T60" s="404"/>
      <c r="U60" s="404"/>
      <c r="V60" s="404"/>
      <c r="W60" s="404"/>
      <c r="X60" s="404"/>
      <c r="Y60" s="404"/>
      <c r="Z60" s="172"/>
      <c r="AA60" s="172"/>
      <c r="AB60" s="172"/>
      <c r="AC60" s="172"/>
      <c r="AD60" s="172"/>
      <c r="AE60" s="172"/>
      <c r="AF60" s="172"/>
      <c r="AG60" s="172"/>
      <c r="AH60" s="172"/>
      <c r="AI60" s="172"/>
      <c r="AJ60" s="172"/>
      <c r="AK60" s="172"/>
      <c r="AL60" s="172"/>
      <c r="AM60" s="172"/>
      <c r="AN60" s="172"/>
      <c r="AO60" s="172"/>
      <c r="AP60" s="172"/>
      <c r="AQ60" s="172"/>
      <c r="AR60" s="172"/>
      <c r="AS60" s="172"/>
    </row>
    <row r="61" spans="1:45" ht="15.75" customHeight="1" x14ac:dyDescent="0.2">
      <c r="A61" s="652" t="s">
        <v>261</v>
      </c>
      <c r="B61" s="369"/>
      <c r="C61" s="371"/>
      <c r="D61" s="371"/>
      <c r="E61" s="404"/>
      <c r="F61" s="404"/>
      <c r="G61" s="404"/>
      <c r="H61" s="404"/>
      <c r="I61" s="404"/>
      <c r="J61" s="404"/>
      <c r="K61" s="404"/>
      <c r="L61" s="404"/>
      <c r="M61" s="404"/>
      <c r="N61" s="404"/>
      <c r="O61" s="404"/>
      <c r="P61" s="404"/>
      <c r="Q61" s="404"/>
      <c r="R61" s="404"/>
      <c r="S61" s="404"/>
      <c r="T61" s="404"/>
      <c r="U61" s="404"/>
      <c r="V61" s="404"/>
      <c r="W61" s="404"/>
      <c r="X61" s="404"/>
      <c r="Y61" s="404"/>
      <c r="Z61" s="172"/>
      <c r="AA61" s="172"/>
      <c r="AB61" s="172"/>
      <c r="AC61" s="172"/>
      <c r="AD61" s="172"/>
      <c r="AE61" s="172"/>
      <c r="AF61" s="172"/>
      <c r="AG61" s="172"/>
      <c r="AH61" s="172"/>
      <c r="AI61" s="172"/>
      <c r="AJ61" s="172"/>
      <c r="AK61" s="172"/>
      <c r="AL61" s="172"/>
      <c r="AM61" s="172"/>
      <c r="AN61" s="172"/>
      <c r="AO61" s="172"/>
      <c r="AP61" s="172"/>
      <c r="AQ61" s="172"/>
      <c r="AR61" s="172"/>
      <c r="AS61" s="172"/>
    </row>
    <row r="62" spans="1:45" ht="35.1" customHeight="1" x14ac:dyDescent="0.2">
      <c r="A62" s="595" t="s">
        <v>38</v>
      </c>
      <c r="B62" s="369"/>
      <c r="C62" s="370"/>
      <c r="D62" s="370"/>
      <c r="E62" s="371"/>
      <c r="F62" s="371"/>
      <c r="G62" s="371"/>
      <c r="H62" s="371"/>
      <c r="I62" s="371"/>
      <c r="J62" s="371"/>
      <c r="K62" s="371"/>
      <c r="L62" s="371"/>
      <c r="M62" s="371"/>
      <c r="N62" s="371"/>
      <c r="O62" s="371"/>
      <c r="P62" s="371"/>
      <c r="Q62" s="371"/>
      <c r="R62" s="371"/>
      <c r="S62" s="371"/>
      <c r="T62" s="371"/>
      <c r="U62" s="371"/>
      <c r="V62" s="371"/>
      <c r="W62" s="371"/>
      <c r="X62" s="371"/>
      <c r="Y62" s="371"/>
      <c r="Z62" s="172"/>
      <c r="AA62" s="172"/>
      <c r="AB62" s="172"/>
      <c r="AC62" s="172"/>
      <c r="AD62" s="172"/>
      <c r="AE62" s="172"/>
      <c r="AF62" s="172"/>
      <c r="AG62" s="172"/>
      <c r="AH62" s="172"/>
      <c r="AI62" s="172"/>
      <c r="AJ62" s="172"/>
      <c r="AK62" s="172"/>
      <c r="AL62" s="172"/>
      <c r="AM62" s="172"/>
      <c r="AN62" s="172"/>
      <c r="AO62" s="172"/>
      <c r="AP62" s="172"/>
      <c r="AQ62" s="172"/>
      <c r="AR62" s="172"/>
      <c r="AS62" s="172"/>
    </row>
    <row r="63" spans="1:45" ht="24" customHeight="1" x14ac:dyDescent="0.2">
      <c r="A63" s="372"/>
      <c r="B63" s="162"/>
      <c r="C63" s="164"/>
      <c r="D63" s="385" t="s">
        <v>92</v>
      </c>
      <c r="E63" s="165">
        <v>1</v>
      </c>
      <c r="F63" s="165">
        <f>E63+1</f>
        <v>2</v>
      </c>
      <c r="G63" s="165">
        <f t="shared" ref="G63" si="10">F63+1</f>
        <v>3</v>
      </c>
      <c r="H63" s="165">
        <f t="shared" ref="H63" si="11">G63+1</f>
        <v>4</v>
      </c>
      <c r="I63" s="165">
        <f t="shared" ref="I63" si="12">H63+1</f>
        <v>5</v>
      </c>
      <c r="J63" s="165">
        <f t="shared" ref="J63" si="13">I63+1</f>
        <v>6</v>
      </c>
      <c r="K63" s="165">
        <f t="shared" ref="K63" si="14">J63+1</f>
        <v>7</v>
      </c>
      <c r="L63" s="165">
        <f t="shared" ref="L63" si="15">K63+1</f>
        <v>8</v>
      </c>
      <c r="M63" s="165">
        <f t="shared" ref="M63" si="16">L63+1</f>
        <v>9</v>
      </c>
      <c r="N63" s="165">
        <f t="shared" ref="N63" si="17">M63+1</f>
        <v>10</v>
      </c>
      <c r="O63" s="165">
        <f t="shared" ref="O63" si="18">N63+1</f>
        <v>11</v>
      </c>
      <c r="P63" s="165">
        <f t="shared" ref="P63" si="19">O63+1</f>
        <v>12</v>
      </c>
      <c r="Q63" s="165">
        <f t="shared" ref="Q63" si="20">P63+1</f>
        <v>13</v>
      </c>
      <c r="R63" s="165">
        <f t="shared" ref="R63" si="21">Q63+1</f>
        <v>14</v>
      </c>
      <c r="S63" s="165">
        <f t="shared" ref="S63" si="22">R63+1</f>
        <v>15</v>
      </c>
      <c r="T63" s="165">
        <f t="shared" ref="T63" si="23">S63+1</f>
        <v>16</v>
      </c>
      <c r="U63" s="165">
        <f t="shared" ref="U63" si="24">T63+1</f>
        <v>17</v>
      </c>
      <c r="V63" s="165">
        <f t="shared" ref="V63" si="25">U63+1</f>
        <v>18</v>
      </c>
      <c r="W63" s="165">
        <f t="shared" ref="W63" si="26">V63+1</f>
        <v>19</v>
      </c>
      <c r="X63" s="165">
        <f t="shared" ref="X63" si="27">W63+1</f>
        <v>20</v>
      </c>
      <c r="Y63" s="165" t="s">
        <v>2</v>
      </c>
      <c r="Z63" s="172"/>
      <c r="AA63" s="172"/>
      <c r="AB63" s="172"/>
      <c r="AC63" s="172"/>
      <c r="AD63" s="172"/>
      <c r="AE63" s="172"/>
      <c r="AF63" s="172"/>
      <c r="AG63" s="172"/>
      <c r="AH63" s="172"/>
      <c r="AI63" s="172"/>
      <c r="AJ63" s="172"/>
      <c r="AK63" s="172"/>
      <c r="AL63" s="172"/>
      <c r="AM63" s="172"/>
      <c r="AN63" s="172"/>
      <c r="AO63" s="172"/>
      <c r="AP63" s="172"/>
      <c r="AQ63" s="172"/>
      <c r="AR63" s="172"/>
      <c r="AS63" s="172"/>
    </row>
    <row r="64" spans="1:45" ht="18" customHeight="1" x14ac:dyDescent="0.2">
      <c r="A64" s="388"/>
      <c r="B64" s="405" t="s">
        <v>225</v>
      </c>
      <c r="C64" s="406"/>
      <c r="D64" s="407"/>
      <c r="E64" s="408"/>
      <c r="F64" s="408"/>
      <c r="G64" s="408"/>
      <c r="H64" s="408"/>
      <c r="I64" s="408"/>
      <c r="J64" s="408"/>
      <c r="K64" s="408"/>
      <c r="L64" s="408"/>
      <c r="M64" s="408"/>
      <c r="N64" s="408"/>
      <c r="O64" s="408"/>
      <c r="P64" s="408"/>
      <c r="Q64" s="408"/>
      <c r="R64" s="408"/>
      <c r="S64" s="408"/>
      <c r="T64" s="408"/>
      <c r="U64" s="408"/>
      <c r="V64" s="408"/>
      <c r="W64" s="408"/>
      <c r="X64" s="408"/>
      <c r="Y64" s="408"/>
      <c r="Z64" s="172"/>
      <c r="AA64" s="172"/>
      <c r="AB64" s="172"/>
      <c r="AC64" s="172"/>
      <c r="AD64" s="172"/>
      <c r="AE64" s="172"/>
      <c r="AF64" s="172"/>
      <c r="AG64" s="172"/>
      <c r="AH64" s="172"/>
      <c r="AI64" s="172"/>
      <c r="AJ64" s="172"/>
      <c r="AK64" s="172"/>
      <c r="AL64" s="172"/>
      <c r="AM64" s="172"/>
      <c r="AN64" s="172"/>
      <c r="AO64" s="172"/>
      <c r="AP64" s="172"/>
      <c r="AQ64" s="172"/>
      <c r="AR64" s="172"/>
      <c r="AS64" s="172"/>
    </row>
    <row r="65" spans="1:45" ht="18" customHeight="1" x14ac:dyDescent="0.2">
      <c r="A65" s="373"/>
      <c r="B65" s="409" t="str">
        <f>"Imobilizado/ Intangível - "&amp;TEXT(D65,"# ""anos""")</f>
        <v>Imobilizado/ Intangível - 5 anos</v>
      </c>
      <c r="C65" s="186"/>
      <c r="D65" s="374">
        <v>5</v>
      </c>
      <c r="E65" s="241"/>
      <c r="F65" s="241"/>
      <c r="G65" s="241"/>
      <c r="H65" s="241"/>
      <c r="I65" s="241"/>
      <c r="J65" s="241"/>
      <c r="K65" s="241"/>
      <c r="L65" s="241"/>
      <c r="M65" s="241"/>
      <c r="N65" s="241"/>
      <c r="O65" s="241"/>
      <c r="P65" s="241"/>
      <c r="Q65" s="241"/>
      <c r="R65" s="241"/>
      <c r="S65" s="241"/>
      <c r="T65" s="241"/>
      <c r="U65" s="241"/>
      <c r="V65" s="241"/>
      <c r="W65" s="241"/>
      <c r="X65" s="241"/>
      <c r="Y65" s="393">
        <f>SUM(E65:X65)</f>
        <v>0</v>
      </c>
      <c r="Z65" s="172"/>
      <c r="AA65" s="172"/>
      <c r="AB65" s="172"/>
      <c r="AC65" s="172"/>
      <c r="AD65" s="172"/>
      <c r="AE65" s="172"/>
      <c r="AF65" s="172"/>
      <c r="AG65" s="172"/>
      <c r="AH65" s="172"/>
      <c r="AI65" s="172"/>
      <c r="AJ65" s="172"/>
      <c r="AK65" s="172"/>
      <c r="AL65" s="172"/>
      <c r="AM65" s="172"/>
      <c r="AN65" s="172"/>
      <c r="AO65" s="172"/>
      <c r="AP65" s="172"/>
      <c r="AQ65" s="172"/>
      <c r="AR65" s="172"/>
      <c r="AS65" s="172"/>
    </row>
    <row r="66" spans="1:45" ht="18" customHeight="1" x14ac:dyDescent="0.2">
      <c r="A66" s="373"/>
      <c r="B66" s="409" t="str">
        <f t="shared" ref="B66:B68" si="28">"Imobilizado/ Intangível - "&amp;TEXT(D66,"# ""anos""")</f>
        <v>Imobilizado/ Intangível - 10 anos</v>
      </c>
      <c r="C66" s="186"/>
      <c r="D66" s="374">
        <v>10</v>
      </c>
      <c r="E66" s="241"/>
      <c r="F66" s="241"/>
      <c r="G66" s="241"/>
      <c r="H66" s="241"/>
      <c r="I66" s="241"/>
      <c r="J66" s="241"/>
      <c r="K66" s="241"/>
      <c r="L66" s="241"/>
      <c r="M66" s="241"/>
      <c r="N66" s="241"/>
      <c r="O66" s="241"/>
      <c r="P66" s="241"/>
      <c r="Q66" s="241"/>
      <c r="R66" s="241"/>
      <c r="S66" s="241"/>
      <c r="T66" s="241"/>
      <c r="U66" s="241"/>
      <c r="V66" s="241"/>
      <c r="W66" s="241"/>
      <c r="X66" s="241"/>
      <c r="Y66" s="393">
        <f>SUM(E66:X66)</f>
        <v>0</v>
      </c>
      <c r="Z66" s="172"/>
      <c r="AA66" s="172"/>
      <c r="AB66" s="172"/>
      <c r="AC66" s="172"/>
      <c r="AD66" s="172"/>
      <c r="AE66" s="172"/>
      <c r="AF66" s="172"/>
      <c r="AG66" s="172"/>
      <c r="AH66" s="172"/>
      <c r="AI66" s="172"/>
      <c r="AJ66" s="172"/>
      <c r="AK66" s="172"/>
      <c r="AL66" s="172"/>
      <c r="AM66" s="172"/>
      <c r="AN66" s="172"/>
      <c r="AO66" s="172"/>
      <c r="AP66" s="172"/>
      <c r="AQ66" s="172"/>
      <c r="AR66" s="172"/>
      <c r="AS66" s="172"/>
    </row>
    <row r="67" spans="1:45" ht="18" customHeight="1" x14ac:dyDescent="0.2">
      <c r="A67" s="373"/>
      <c r="B67" s="409" t="str">
        <f t="shared" si="28"/>
        <v>Imobilizado/ Intangível - 15 anos</v>
      </c>
      <c r="C67" s="186"/>
      <c r="D67" s="374">
        <v>15</v>
      </c>
      <c r="E67" s="241"/>
      <c r="F67" s="241"/>
      <c r="G67" s="241"/>
      <c r="H67" s="241"/>
      <c r="I67" s="241"/>
      <c r="J67" s="241"/>
      <c r="K67" s="241"/>
      <c r="L67" s="241"/>
      <c r="M67" s="241"/>
      <c r="N67" s="241"/>
      <c r="O67" s="241"/>
      <c r="P67" s="241"/>
      <c r="Q67" s="241"/>
      <c r="R67" s="241"/>
      <c r="S67" s="241"/>
      <c r="T67" s="241"/>
      <c r="U67" s="241"/>
      <c r="V67" s="241"/>
      <c r="W67" s="241"/>
      <c r="X67" s="241"/>
      <c r="Y67" s="393">
        <f>SUM(E67:X67)</f>
        <v>0</v>
      </c>
      <c r="Z67" s="172"/>
      <c r="AA67" s="172"/>
      <c r="AB67" s="172"/>
      <c r="AC67" s="172"/>
      <c r="AD67" s="172"/>
      <c r="AE67" s="172"/>
      <c r="AF67" s="172"/>
      <c r="AG67" s="172"/>
      <c r="AH67" s="172"/>
      <c r="AI67" s="172"/>
      <c r="AJ67" s="172"/>
      <c r="AK67" s="172"/>
      <c r="AL67" s="172"/>
      <c r="AM67" s="172"/>
      <c r="AN67" s="172"/>
      <c r="AO67" s="172"/>
      <c r="AP67" s="172"/>
      <c r="AQ67" s="172"/>
      <c r="AR67" s="172"/>
      <c r="AS67" s="172"/>
    </row>
    <row r="68" spans="1:45" ht="18" customHeight="1" x14ac:dyDescent="0.2">
      <c r="A68" s="373"/>
      <c r="B68" s="409" t="str">
        <f t="shared" si="28"/>
        <v>Imobilizado/ Intangível - 18 anos</v>
      </c>
      <c r="C68" s="186"/>
      <c r="D68" s="374">
        <v>18</v>
      </c>
      <c r="E68" s="241"/>
      <c r="F68" s="241"/>
      <c r="G68" s="241"/>
      <c r="H68" s="241"/>
      <c r="I68" s="241"/>
      <c r="J68" s="241"/>
      <c r="K68" s="241"/>
      <c r="L68" s="241"/>
      <c r="M68" s="241"/>
      <c r="N68" s="241"/>
      <c r="O68" s="241"/>
      <c r="P68" s="241"/>
      <c r="Q68" s="241"/>
      <c r="R68" s="241"/>
      <c r="S68" s="241"/>
      <c r="T68" s="241"/>
      <c r="U68" s="241"/>
      <c r="V68" s="241"/>
      <c r="W68" s="241"/>
      <c r="X68" s="241"/>
      <c r="Y68" s="393">
        <f>SUM(E68:X68)</f>
        <v>0</v>
      </c>
      <c r="Z68" s="172"/>
      <c r="AA68" s="172"/>
      <c r="AB68" s="172"/>
      <c r="AC68" s="172"/>
      <c r="AD68" s="172"/>
      <c r="AE68" s="172"/>
      <c r="AF68" s="172"/>
      <c r="AG68" s="172"/>
      <c r="AH68" s="172"/>
      <c r="AI68" s="172"/>
      <c r="AJ68" s="172"/>
      <c r="AK68" s="172"/>
      <c r="AL68" s="172"/>
      <c r="AM68" s="172"/>
      <c r="AN68" s="172"/>
      <c r="AO68" s="172"/>
      <c r="AP68" s="172"/>
      <c r="AQ68" s="172"/>
      <c r="AR68" s="172"/>
      <c r="AS68" s="172"/>
    </row>
    <row r="69" spans="1:45" ht="18" customHeight="1" x14ac:dyDescent="0.2">
      <c r="A69" s="373"/>
      <c r="B69" s="409" t="str">
        <f t="shared" ref="B69" si="29">"Imobilizado/ Intangível - "&amp;TEXT(D69,"# ""anos""")</f>
        <v>Imobilizado/ Intangível - 20 anos</v>
      </c>
      <c r="C69" s="186"/>
      <c r="D69" s="374">
        <v>20</v>
      </c>
      <c r="E69" s="284"/>
      <c r="F69" s="284"/>
      <c r="G69" s="284"/>
      <c r="H69" s="284"/>
      <c r="I69" s="284"/>
      <c r="J69" s="284"/>
      <c r="K69" s="284"/>
      <c r="L69" s="284"/>
      <c r="M69" s="284"/>
      <c r="N69" s="284"/>
      <c r="O69" s="284"/>
      <c r="P69" s="284"/>
      <c r="Q69" s="284"/>
      <c r="R69" s="284"/>
      <c r="S69" s="284"/>
      <c r="T69" s="284"/>
      <c r="U69" s="284"/>
      <c r="V69" s="284"/>
      <c r="W69" s="284"/>
      <c r="X69" s="284"/>
      <c r="Y69" s="375">
        <f>SUM(E69:X69)</f>
        <v>0</v>
      </c>
      <c r="Z69" s="172"/>
      <c r="AA69" s="172"/>
      <c r="AB69" s="172"/>
      <c r="AC69" s="172"/>
      <c r="AD69" s="172"/>
      <c r="AE69" s="172"/>
      <c r="AF69" s="172"/>
      <c r="AG69" s="172"/>
      <c r="AH69" s="172"/>
      <c r="AI69" s="172"/>
      <c r="AJ69" s="172"/>
      <c r="AK69" s="172"/>
      <c r="AL69" s="172"/>
      <c r="AM69" s="172"/>
      <c r="AN69" s="172"/>
      <c r="AO69" s="172"/>
      <c r="AP69" s="172"/>
      <c r="AQ69" s="172"/>
      <c r="AR69" s="172"/>
      <c r="AS69" s="172"/>
    </row>
    <row r="70" spans="1:45" ht="18" customHeight="1" x14ac:dyDescent="0.2">
      <c r="A70" s="373"/>
      <c r="B70" s="409"/>
      <c r="C70" s="186"/>
      <c r="D70" s="410"/>
      <c r="E70" s="326"/>
      <c r="F70" s="326"/>
      <c r="G70" s="326"/>
      <c r="H70" s="326"/>
      <c r="I70" s="326"/>
      <c r="J70" s="326"/>
      <c r="K70" s="326"/>
      <c r="L70" s="326"/>
      <c r="M70" s="326"/>
      <c r="N70" s="326"/>
      <c r="O70" s="326"/>
      <c r="P70" s="326"/>
      <c r="Q70" s="326"/>
      <c r="R70" s="326"/>
      <c r="S70" s="326"/>
      <c r="T70" s="326"/>
      <c r="U70" s="326"/>
      <c r="V70" s="326"/>
      <c r="W70" s="326"/>
      <c r="X70" s="326"/>
      <c r="Y70" s="326"/>
      <c r="Z70" s="411"/>
      <c r="AA70" s="172"/>
      <c r="AB70" s="172"/>
      <c r="AC70" s="172"/>
      <c r="AD70" s="172"/>
      <c r="AE70" s="172"/>
      <c r="AF70" s="172"/>
      <c r="AG70" s="172"/>
      <c r="AH70" s="172"/>
      <c r="AI70" s="172"/>
      <c r="AJ70" s="172"/>
      <c r="AK70" s="172"/>
      <c r="AL70" s="172"/>
      <c r="AM70" s="172"/>
      <c r="AN70" s="172"/>
      <c r="AO70" s="172"/>
      <c r="AP70" s="172"/>
      <c r="AQ70" s="172"/>
      <c r="AR70" s="172"/>
      <c r="AS70" s="172"/>
    </row>
    <row r="71" spans="1:45" ht="18" customHeight="1" x14ac:dyDescent="0.2">
      <c r="A71" s="372"/>
      <c r="B71" s="412" t="s">
        <v>114</v>
      </c>
      <c r="C71" s="413"/>
      <c r="D71" s="414"/>
      <c r="E71" s="461">
        <f t="shared" ref="E71:Y71" si="30">SUM(E65:E69)</f>
        <v>0</v>
      </c>
      <c r="F71" s="461">
        <f t="shared" si="30"/>
        <v>0</v>
      </c>
      <c r="G71" s="461">
        <f t="shared" si="30"/>
        <v>0</v>
      </c>
      <c r="H71" s="461">
        <f t="shared" si="30"/>
        <v>0</v>
      </c>
      <c r="I71" s="461">
        <f t="shared" si="30"/>
        <v>0</v>
      </c>
      <c r="J71" s="461">
        <f t="shared" si="30"/>
        <v>0</v>
      </c>
      <c r="K71" s="461">
        <f t="shared" si="30"/>
        <v>0</v>
      </c>
      <c r="L71" s="461">
        <f t="shared" si="30"/>
        <v>0</v>
      </c>
      <c r="M71" s="461">
        <f t="shared" si="30"/>
        <v>0</v>
      </c>
      <c r="N71" s="461">
        <f t="shared" si="30"/>
        <v>0</v>
      </c>
      <c r="O71" s="461">
        <f t="shared" si="30"/>
        <v>0</v>
      </c>
      <c r="P71" s="461">
        <f t="shared" si="30"/>
        <v>0</v>
      </c>
      <c r="Q71" s="461">
        <f t="shared" si="30"/>
        <v>0</v>
      </c>
      <c r="R71" s="461">
        <f t="shared" si="30"/>
        <v>0</v>
      </c>
      <c r="S71" s="461">
        <f t="shared" si="30"/>
        <v>0</v>
      </c>
      <c r="T71" s="461">
        <f t="shared" si="30"/>
        <v>0</v>
      </c>
      <c r="U71" s="461">
        <f t="shared" si="30"/>
        <v>0</v>
      </c>
      <c r="V71" s="461">
        <f t="shared" si="30"/>
        <v>0</v>
      </c>
      <c r="W71" s="461">
        <f t="shared" si="30"/>
        <v>0</v>
      </c>
      <c r="X71" s="461">
        <f t="shared" si="30"/>
        <v>0</v>
      </c>
      <c r="Y71" s="461">
        <f t="shared" si="30"/>
        <v>0</v>
      </c>
      <c r="Z71" s="172"/>
      <c r="AA71" s="172"/>
      <c r="AB71" s="172"/>
      <c r="AC71" s="172"/>
      <c r="AD71" s="172"/>
      <c r="AE71" s="172"/>
      <c r="AF71" s="172"/>
      <c r="AG71" s="172"/>
      <c r="AH71" s="172"/>
      <c r="AI71" s="172"/>
      <c r="AJ71" s="172"/>
      <c r="AK71" s="172"/>
      <c r="AL71" s="172"/>
      <c r="AM71" s="172"/>
      <c r="AN71" s="172"/>
      <c r="AO71" s="172"/>
      <c r="AP71" s="172"/>
      <c r="AQ71" s="172"/>
      <c r="AR71" s="172"/>
      <c r="AS71" s="172"/>
    </row>
    <row r="72" spans="1:45" x14ac:dyDescent="0.2">
      <c r="A72" s="392"/>
      <c r="B72" s="392"/>
      <c r="C72" s="391"/>
      <c r="D72" s="391"/>
      <c r="E72" s="415"/>
      <c r="F72" s="415"/>
      <c r="G72" s="415"/>
      <c r="H72" s="415"/>
      <c r="I72" s="415"/>
      <c r="J72" s="416"/>
      <c r="K72" s="416"/>
      <c r="L72" s="416"/>
      <c r="M72" s="416"/>
      <c r="N72" s="416"/>
      <c r="O72" s="416"/>
      <c r="P72" s="416"/>
      <c r="Q72" s="416"/>
      <c r="R72" s="416"/>
      <c r="S72" s="416"/>
      <c r="T72" s="416"/>
      <c r="U72" s="416"/>
      <c r="V72" s="416"/>
      <c r="W72" s="416"/>
      <c r="X72" s="416"/>
      <c r="Y72" s="416"/>
      <c r="Z72" s="172"/>
      <c r="AA72" s="172"/>
      <c r="AB72" s="172"/>
      <c r="AC72" s="172"/>
      <c r="AD72" s="172"/>
      <c r="AE72" s="172"/>
      <c r="AF72" s="172"/>
      <c r="AG72" s="172"/>
      <c r="AH72" s="172"/>
      <c r="AI72" s="172"/>
      <c r="AJ72" s="172"/>
      <c r="AK72" s="172"/>
      <c r="AL72" s="172"/>
      <c r="AM72" s="172"/>
      <c r="AN72" s="172"/>
      <c r="AO72" s="172"/>
      <c r="AP72" s="172"/>
      <c r="AQ72" s="172"/>
      <c r="AR72" s="172"/>
      <c r="AS72" s="172"/>
    </row>
    <row r="73" spans="1:45" x14ac:dyDescent="0.2">
      <c r="A73" s="369"/>
      <c r="B73" s="369"/>
      <c r="C73" s="368"/>
      <c r="D73" s="417"/>
      <c r="E73" s="417"/>
      <c r="F73" s="417"/>
      <c r="G73" s="417"/>
      <c r="H73" s="417"/>
      <c r="I73" s="417"/>
      <c r="J73" s="417"/>
      <c r="K73" s="417"/>
      <c r="L73" s="417"/>
      <c r="M73" s="417"/>
      <c r="N73" s="417"/>
      <c r="O73" s="417"/>
      <c r="P73" s="417"/>
      <c r="Q73" s="417"/>
      <c r="R73" s="417"/>
      <c r="S73" s="417"/>
      <c r="T73" s="417"/>
      <c r="U73" s="417"/>
      <c r="V73" s="417"/>
      <c r="W73" s="417"/>
      <c r="X73" s="417"/>
      <c r="Y73" s="417"/>
      <c r="Z73" s="172"/>
      <c r="AA73" s="172"/>
      <c r="AB73" s="172"/>
      <c r="AC73" s="172"/>
      <c r="AD73" s="172"/>
      <c r="AE73" s="172"/>
      <c r="AF73" s="172"/>
      <c r="AG73" s="172"/>
      <c r="AH73" s="172"/>
      <c r="AI73" s="172"/>
      <c r="AJ73" s="172"/>
      <c r="AK73" s="172"/>
      <c r="AL73" s="172"/>
      <c r="AM73" s="172"/>
      <c r="AN73" s="172"/>
      <c r="AO73" s="172"/>
      <c r="AP73" s="172"/>
      <c r="AQ73" s="172"/>
      <c r="AR73" s="172"/>
      <c r="AS73" s="172"/>
    </row>
    <row r="74" spans="1:45" x14ac:dyDescent="0.2">
      <c r="A74" s="369"/>
      <c r="B74" s="369"/>
      <c r="C74" s="371"/>
      <c r="D74" s="371"/>
      <c r="E74" s="404"/>
      <c r="F74" s="404"/>
      <c r="G74" s="404"/>
      <c r="H74" s="404"/>
      <c r="I74" s="404"/>
      <c r="J74" s="404"/>
      <c r="K74" s="404"/>
      <c r="L74" s="404"/>
      <c r="M74" s="404"/>
      <c r="N74" s="404"/>
      <c r="O74" s="404"/>
      <c r="P74" s="404"/>
      <c r="Q74" s="404"/>
      <c r="R74" s="404"/>
      <c r="S74" s="404"/>
      <c r="T74" s="404"/>
      <c r="U74" s="404"/>
      <c r="V74" s="404"/>
      <c r="W74" s="404"/>
      <c r="X74" s="404"/>
      <c r="Y74" s="404"/>
      <c r="Z74" s="172"/>
      <c r="AA74" s="172"/>
      <c r="AB74" s="172"/>
      <c r="AC74" s="172"/>
      <c r="AD74" s="172"/>
      <c r="AE74" s="172"/>
      <c r="AF74" s="172"/>
      <c r="AG74" s="172"/>
      <c r="AH74" s="172"/>
      <c r="AI74" s="172"/>
      <c r="AJ74" s="172"/>
      <c r="AK74" s="172"/>
      <c r="AL74" s="172"/>
      <c r="AM74" s="172"/>
      <c r="AN74" s="172"/>
      <c r="AO74" s="172"/>
      <c r="AP74" s="172"/>
      <c r="AQ74" s="172"/>
      <c r="AR74" s="172"/>
      <c r="AS74" s="172"/>
    </row>
    <row r="75" spans="1:45" x14ac:dyDescent="0.2">
      <c r="A75" s="369"/>
      <c r="C75" s="371"/>
      <c r="D75" s="371"/>
      <c r="E75" s="404"/>
      <c r="F75" s="404"/>
      <c r="G75" s="404"/>
      <c r="H75" s="404"/>
      <c r="I75" s="404"/>
      <c r="J75" s="404"/>
      <c r="K75" s="404"/>
      <c r="L75" s="404"/>
      <c r="M75" s="404"/>
      <c r="N75" s="404"/>
      <c r="O75" s="404"/>
      <c r="P75" s="404"/>
      <c r="Q75" s="404"/>
      <c r="R75" s="404"/>
      <c r="S75" s="404"/>
      <c r="T75" s="404"/>
      <c r="U75" s="404"/>
      <c r="V75" s="404"/>
      <c r="W75" s="404"/>
      <c r="X75" s="404"/>
      <c r="Y75" s="404"/>
      <c r="Z75" s="172"/>
      <c r="AA75" s="172"/>
      <c r="AB75" s="172"/>
      <c r="AC75" s="172"/>
      <c r="AD75" s="172"/>
      <c r="AE75" s="172"/>
      <c r="AF75" s="172"/>
      <c r="AG75" s="172"/>
      <c r="AH75" s="172"/>
      <c r="AI75" s="172"/>
      <c r="AJ75" s="172"/>
      <c r="AK75" s="172"/>
      <c r="AL75" s="172"/>
      <c r="AM75" s="172"/>
      <c r="AN75" s="172"/>
      <c r="AO75" s="172"/>
      <c r="AP75" s="172"/>
      <c r="AQ75" s="172"/>
      <c r="AR75" s="172"/>
      <c r="AS75" s="172"/>
    </row>
    <row r="76" spans="1:45" x14ac:dyDescent="0.2">
      <c r="E76" s="418"/>
      <c r="F76" s="418"/>
      <c r="G76" s="418"/>
      <c r="H76" s="418"/>
      <c r="I76" s="418"/>
      <c r="J76" s="418"/>
      <c r="K76" s="418"/>
      <c r="L76" s="418"/>
      <c r="M76" s="418"/>
      <c r="N76" s="418"/>
      <c r="O76" s="418"/>
      <c r="P76" s="418"/>
      <c r="Q76" s="418"/>
      <c r="R76" s="418"/>
      <c r="S76" s="418"/>
      <c r="T76" s="418"/>
      <c r="U76" s="418"/>
      <c r="V76" s="418"/>
      <c r="W76" s="418"/>
      <c r="X76" s="418"/>
      <c r="Y76" s="418"/>
      <c r="Z76" s="172"/>
      <c r="AA76" s="172"/>
      <c r="AB76" s="172"/>
      <c r="AC76" s="172"/>
      <c r="AD76" s="172"/>
      <c r="AE76" s="172"/>
      <c r="AF76" s="172"/>
      <c r="AG76" s="172"/>
      <c r="AH76" s="172"/>
      <c r="AI76" s="172"/>
      <c r="AJ76" s="172"/>
      <c r="AK76" s="172"/>
      <c r="AL76" s="172"/>
      <c r="AM76" s="172"/>
      <c r="AN76" s="172"/>
      <c r="AO76" s="172"/>
      <c r="AP76" s="172"/>
      <c r="AQ76" s="172"/>
      <c r="AR76" s="172"/>
      <c r="AS76" s="172"/>
    </row>
    <row r="77" spans="1:45" x14ac:dyDescent="0.2">
      <c r="D77" s="419"/>
      <c r="E77" s="418"/>
      <c r="F77" s="418"/>
      <c r="G77" s="418"/>
      <c r="H77" s="418"/>
      <c r="I77" s="418"/>
      <c r="J77" s="418"/>
      <c r="K77" s="418"/>
      <c r="L77" s="418"/>
      <c r="M77" s="418"/>
      <c r="N77" s="418"/>
      <c r="O77" s="418"/>
      <c r="P77" s="418"/>
      <c r="Q77" s="418"/>
      <c r="R77" s="418"/>
      <c r="S77" s="418"/>
      <c r="T77" s="418"/>
      <c r="U77" s="418"/>
      <c r="V77" s="418"/>
      <c r="W77" s="418"/>
      <c r="X77" s="418"/>
      <c r="Y77" s="418"/>
      <c r="Z77" s="172"/>
      <c r="AA77" s="172"/>
      <c r="AB77" s="172"/>
      <c r="AC77" s="172"/>
      <c r="AD77" s="172"/>
      <c r="AE77" s="172"/>
      <c r="AF77" s="172"/>
      <c r="AG77" s="172"/>
      <c r="AH77" s="172"/>
      <c r="AI77" s="172"/>
      <c r="AJ77" s="172"/>
      <c r="AK77" s="172"/>
      <c r="AL77" s="172"/>
      <c r="AM77" s="172"/>
      <c r="AN77" s="172"/>
      <c r="AO77" s="172"/>
      <c r="AP77" s="172"/>
      <c r="AQ77" s="172"/>
      <c r="AR77" s="172"/>
      <c r="AS77" s="172"/>
    </row>
    <row r="78" spans="1:45" x14ac:dyDescent="0.2">
      <c r="E78" s="172"/>
      <c r="F78" s="172"/>
      <c r="G78" s="172"/>
      <c r="H78" s="172"/>
      <c r="I78" s="172"/>
      <c r="J78" s="172"/>
      <c r="K78" s="172"/>
      <c r="L78" s="172"/>
      <c r="M78" s="172"/>
      <c r="N78" s="172"/>
      <c r="O78" s="172"/>
      <c r="P78" s="172"/>
      <c r="Q78" s="172"/>
      <c r="R78" s="172"/>
      <c r="S78" s="172"/>
      <c r="T78" s="172"/>
      <c r="U78" s="172"/>
      <c r="V78" s="172"/>
      <c r="W78" s="172"/>
      <c r="X78" s="172"/>
      <c r="Y78" s="172"/>
      <c r="Z78" s="172"/>
      <c r="AA78" s="172"/>
      <c r="AB78" s="172"/>
      <c r="AC78" s="172"/>
      <c r="AD78" s="172"/>
      <c r="AE78" s="172"/>
      <c r="AF78" s="172"/>
      <c r="AG78" s="172"/>
      <c r="AH78" s="172"/>
      <c r="AI78" s="172"/>
      <c r="AJ78" s="172"/>
      <c r="AK78" s="172"/>
      <c r="AL78" s="172"/>
      <c r="AM78" s="172"/>
      <c r="AN78" s="172"/>
      <c r="AO78" s="172"/>
      <c r="AP78" s="172"/>
      <c r="AQ78" s="172"/>
      <c r="AR78" s="172"/>
      <c r="AS78" s="172"/>
    </row>
    <row r="79" spans="1:45" x14ac:dyDescent="0.2">
      <c r="E79" s="417"/>
      <c r="F79" s="417"/>
      <c r="G79" s="417"/>
      <c r="H79" s="417"/>
      <c r="I79" s="417"/>
      <c r="J79" s="417"/>
      <c r="K79" s="417"/>
      <c r="L79" s="417"/>
      <c r="M79" s="417"/>
      <c r="N79" s="417"/>
      <c r="O79" s="417"/>
      <c r="P79" s="417"/>
      <c r="Q79" s="417"/>
      <c r="R79" s="417"/>
      <c r="S79" s="417"/>
      <c r="T79" s="417"/>
      <c r="U79" s="417"/>
      <c r="V79" s="417"/>
      <c r="W79" s="417"/>
      <c r="X79" s="417"/>
      <c r="Y79" s="417"/>
      <c r="Z79" s="172"/>
      <c r="AA79" s="172"/>
      <c r="AB79" s="172"/>
      <c r="AC79" s="172"/>
      <c r="AD79" s="172"/>
      <c r="AE79" s="172"/>
      <c r="AF79" s="172"/>
      <c r="AG79" s="172"/>
      <c r="AH79" s="172"/>
      <c r="AI79" s="172"/>
      <c r="AJ79" s="172"/>
      <c r="AK79" s="172"/>
      <c r="AL79" s="172"/>
      <c r="AM79" s="172"/>
      <c r="AN79" s="172"/>
      <c r="AO79" s="172"/>
      <c r="AP79" s="172"/>
      <c r="AQ79" s="172"/>
      <c r="AR79" s="172"/>
      <c r="AS79" s="172"/>
    </row>
    <row r="80" spans="1:45" x14ac:dyDescent="0.2">
      <c r="E80" s="417"/>
      <c r="F80" s="417"/>
      <c r="G80" s="417"/>
      <c r="H80" s="417"/>
      <c r="I80" s="417"/>
      <c r="J80" s="417"/>
      <c r="K80" s="417"/>
      <c r="L80" s="417"/>
      <c r="M80" s="417"/>
      <c r="N80" s="417"/>
      <c r="O80" s="417"/>
      <c r="P80" s="417"/>
      <c r="Q80" s="417"/>
      <c r="R80" s="417"/>
      <c r="S80" s="417"/>
      <c r="T80" s="417"/>
      <c r="U80" s="417"/>
      <c r="V80" s="417"/>
      <c r="W80" s="417"/>
      <c r="X80" s="417"/>
      <c r="Y80" s="417"/>
      <c r="Z80" s="172"/>
      <c r="AA80" s="172"/>
      <c r="AB80" s="172"/>
      <c r="AC80" s="172"/>
      <c r="AD80" s="172"/>
      <c r="AE80" s="172"/>
      <c r="AF80" s="172"/>
      <c r="AG80" s="172"/>
      <c r="AH80" s="172"/>
      <c r="AI80" s="172"/>
      <c r="AJ80" s="172"/>
      <c r="AK80" s="172"/>
      <c r="AL80" s="172"/>
      <c r="AM80" s="172"/>
      <c r="AN80" s="172"/>
      <c r="AO80" s="172"/>
      <c r="AP80" s="172"/>
      <c r="AQ80" s="172"/>
      <c r="AR80" s="172"/>
      <c r="AS80" s="172"/>
    </row>
    <row r="81" spans="5:45" x14ac:dyDescent="0.2">
      <c r="E81" s="417"/>
      <c r="F81" s="417"/>
      <c r="G81" s="417"/>
      <c r="H81" s="417"/>
      <c r="I81" s="417"/>
      <c r="J81" s="417"/>
      <c r="K81" s="417"/>
      <c r="L81" s="417"/>
      <c r="M81" s="417"/>
      <c r="N81" s="417"/>
      <c r="O81" s="417"/>
      <c r="P81" s="417"/>
      <c r="Q81" s="417"/>
      <c r="R81" s="417"/>
      <c r="S81" s="417"/>
      <c r="T81" s="417"/>
      <c r="U81" s="417"/>
      <c r="V81" s="417"/>
      <c r="W81" s="417"/>
      <c r="X81" s="417"/>
      <c r="Y81" s="417"/>
      <c r="Z81" s="172"/>
      <c r="AA81" s="172"/>
      <c r="AB81" s="172"/>
      <c r="AC81" s="172"/>
      <c r="AD81" s="172"/>
      <c r="AE81" s="172"/>
      <c r="AF81" s="172"/>
      <c r="AG81" s="172"/>
      <c r="AH81" s="172"/>
      <c r="AI81" s="172"/>
      <c r="AJ81" s="172"/>
      <c r="AK81" s="172"/>
      <c r="AL81" s="172"/>
      <c r="AM81" s="172"/>
      <c r="AN81" s="172"/>
      <c r="AO81" s="172"/>
      <c r="AP81" s="172"/>
      <c r="AQ81" s="172"/>
      <c r="AR81" s="172"/>
      <c r="AS81" s="172"/>
    </row>
    <row r="82" spans="5:45" x14ac:dyDescent="0.2">
      <c r="E82" s="417"/>
      <c r="F82" s="417"/>
      <c r="G82" s="417"/>
      <c r="H82" s="417"/>
      <c r="I82" s="417"/>
      <c r="J82" s="417"/>
      <c r="K82" s="417"/>
      <c r="L82" s="417"/>
      <c r="M82" s="417"/>
      <c r="N82" s="417"/>
      <c r="O82" s="417"/>
      <c r="P82" s="417"/>
      <c r="Q82" s="417"/>
      <c r="R82" s="417"/>
      <c r="S82" s="417"/>
      <c r="T82" s="417"/>
      <c r="U82" s="417"/>
      <c r="V82" s="417"/>
      <c r="W82" s="417"/>
      <c r="X82" s="417"/>
      <c r="Y82" s="417"/>
      <c r="Z82" s="172"/>
      <c r="AA82" s="172"/>
      <c r="AB82" s="172"/>
      <c r="AC82" s="172"/>
      <c r="AD82" s="172"/>
      <c r="AE82" s="172"/>
      <c r="AF82" s="172"/>
      <c r="AG82" s="172"/>
      <c r="AH82" s="172"/>
      <c r="AI82" s="172"/>
      <c r="AJ82" s="172"/>
      <c r="AK82" s="172"/>
      <c r="AL82" s="172"/>
      <c r="AM82" s="172"/>
      <c r="AN82" s="172"/>
      <c r="AO82" s="172"/>
      <c r="AP82" s="172"/>
      <c r="AQ82" s="172"/>
      <c r="AR82" s="172"/>
      <c r="AS82" s="172"/>
    </row>
    <row r="83" spans="5:45" x14ac:dyDescent="0.2">
      <c r="E83" s="417"/>
      <c r="F83" s="417"/>
      <c r="G83" s="417"/>
      <c r="H83" s="417"/>
      <c r="I83" s="417"/>
      <c r="J83" s="417"/>
      <c r="K83" s="417"/>
      <c r="L83" s="417"/>
      <c r="M83" s="417"/>
      <c r="N83" s="417"/>
      <c r="O83" s="417"/>
      <c r="P83" s="417"/>
      <c r="Q83" s="417"/>
      <c r="R83" s="417"/>
      <c r="S83" s="417"/>
      <c r="T83" s="417"/>
      <c r="U83" s="417"/>
      <c r="V83" s="417"/>
      <c r="W83" s="417"/>
      <c r="X83" s="417"/>
      <c r="Y83" s="417"/>
      <c r="Z83" s="172"/>
      <c r="AA83" s="172"/>
      <c r="AB83" s="172"/>
      <c r="AC83" s="172"/>
      <c r="AD83" s="172"/>
      <c r="AE83" s="172"/>
      <c r="AF83" s="172"/>
      <c r="AG83" s="172"/>
      <c r="AH83" s="172"/>
      <c r="AI83" s="172"/>
      <c r="AJ83" s="172"/>
      <c r="AK83" s="172"/>
      <c r="AL83" s="172"/>
      <c r="AM83" s="172"/>
      <c r="AN83" s="172"/>
      <c r="AO83" s="172"/>
      <c r="AP83" s="172"/>
      <c r="AQ83" s="172"/>
      <c r="AR83" s="172"/>
      <c r="AS83" s="172"/>
    </row>
    <row r="84" spans="5:45" x14ac:dyDescent="0.2">
      <c r="E84" s="417"/>
      <c r="F84" s="417"/>
      <c r="G84" s="417"/>
      <c r="H84" s="417"/>
      <c r="I84" s="417"/>
      <c r="J84" s="417"/>
      <c r="K84" s="417"/>
      <c r="L84" s="417"/>
      <c r="M84" s="417"/>
      <c r="N84" s="417"/>
      <c r="O84" s="417"/>
      <c r="P84" s="417"/>
      <c r="Q84" s="417"/>
      <c r="R84" s="417"/>
      <c r="S84" s="417"/>
      <c r="T84" s="417"/>
      <c r="U84" s="417"/>
      <c r="V84" s="417"/>
      <c r="W84" s="417"/>
      <c r="X84" s="417"/>
      <c r="Y84" s="417"/>
    </row>
    <row r="85" spans="5:45" x14ac:dyDescent="0.2">
      <c r="E85" s="417"/>
      <c r="F85" s="417"/>
      <c r="G85" s="417"/>
      <c r="H85" s="417"/>
      <c r="I85" s="417"/>
      <c r="J85" s="417"/>
      <c r="K85" s="417"/>
      <c r="L85" s="417"/>
      <c r="M85" s="417"/>
      <c r="N85" s="417"/>
      <c r="O85" s="417"/>
      <c r="P85" s="417"/>
      <c r="Q85" s="417"/>
      <c r="R85" s="417"/>
      <c r="S85" s="417"/>
      <c r="T85" s="417"/>
      <c r="U85" s="417"/>
      <c r="V85" s="417"/>
      <c r="W85" s="417"/>
      <c r="X85" s="417"/>
      <c r="Y85" s="417"/>
    </row>
    <row r="86" spans="5:45" x14ac:dyDescent="0.2">
      <c r="E86" s="417"/>
      <c r="F86" s="417"/>
      <c r="G86" s="417"/>
      <c r="H86" s="417"/>
      <c r="I86" s="417"/>
      <c r="J86" s="417"/>
      <c r="K86" s="417"/>
      <c r="L86" s="417"/>
      <c r="M86" s="417"/>
      <c r="N86" s="417"/>
      <c r="O86" s="417"/>
      <c r="P86" s="417"/>
      <c r="Q86" s="417"/>
      <c r="R86" s="417"/>
      <c r="S86" s="417"/>
      <c r="T86" s="417"/>
      <c r="U86" s="417"/>
      <c r="V86" s="417"/>
      <c r="W86" s="417"/>
      <c r="X86" s="417"/>
      <c r="Y86" s="417"/>
    </row>
    <row r="87" spans="5:45" x14ac:dyDescent="0.2">
      <c r="E87" s="417"/>
    </row>
    <row r="88" spans="5:45" x14ac:dyDescent="0.2">
      <c r="E88" s="417"/>
    </row>
    <row r="89" spans="5:45" x14ac:dyDescent="0.2">
      <c r="E89" s="417"/>
    </row>
  </sheetData>
  <sheetProtection algorithmName="SHA-512" hashValue="D6ygAzfszP0Bvv4OiQiwE2ockWE+TJRY3KpH745yh0I7b5y6wgMCfg2+enmUbUQoxTD7BjRYCqHtjppaMA8W3g==" saltValue="GxL+hAchp4GvW6Z1AR4viQ==" spinCount="100000" sheet="1" formatCells="0" formatColumns="0" formatRows="0"/>
  <dataValidations count="3">
    <dataValidation allowBlank="1" showInputMessage="1" showErrorMessage="1" sqref="D22 D25 D41"/>
    <dataValidation type="list" allowBlank="1" showInputMessage="1" showErrorMessage="1" sqref="D23:D24 D17:D18 D20:D21 D10:D15">
      <formula1>$D$65:$D$69</formula1>
    </dataValidation>
    <dataValidation type="decimal" operator="greaterThanOrEqual" allowBlank="1" showInputMessage="1" showErrorMessage="1" errorTitle="Entrada de dados" error="Entrada de dados números positivos" sqref="E10:X56 E65:X69">
      <formula1>0</formula1>
    </dataValidation>
  </dataValidations>
  <pageMargins left="0.59055118110236227" right="0.39370078740157483" top="1.1811023622047245" bottom="0.39370078740157483" header="0.59055118110236227" footer="0.39370078740157483"/>
  <pageSetup paperSize="9" scale="65" pageOrder="overThenDown" orientation="landscape" horizontalDpi="300" verticalDpi="300" r:id="rId1"/>
  <headerFooter alignWithMargins="0">
    <oddHeader>&amp;L&amp;G</oddHeader>
  </headerFooter>
  <rowBreaks count="1" manualBreakCount="1">
    <brk id="59" max="25" man="1"/>
  </rowBreaks>
  <colBreaks count="1" manualBreakCount="1">
    <brk id="14" max="1048575" man="1"/>
  </col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2"/>
  <sheetViews>
    <sheetView showGridLines="0" zoomScaleNormal="100" workbookViewId="0">
      <pane xSplit="3" ySplit="7" topLeftCell="D8" activePane="bottomRight" state="frozen"/>
      <selection activeCell="F4" sqref="F4"/>
      <selection pane="topRight" activeCell="F4" sqref="F4"/>
      <selection pane="bottomLeft" activeCell="F4" sqref="F4"/>
      <selection pane="bottomRight"/>
    </sheetView>
  </sheetViews>
  <sheetFormatPr defaultColWidth="9.140625" defaultRowHeight="12.75" x14ac:dyDescent="0.2"/>
  <cols>
    <col min="1" max="1" width="2.140625" style="66" customWidth="1"/>
    <col min="2" max="2" width="50.7109375" style="66" customWidth="1"/>
    <col min="3" max="3" width="11.7109375" style="66" customWidth="1"/>
    <col min="4" max="24" width="12.85546875" style="66" customWidth="1"/>
    <col min="25" max="25" width="14" style="66" customWidth="1"/>
    <col min="26" max="16384" width="9.140625" style="66"/>
  </cols>
  <sheetData>
    <row r="1" spans="1:24" ht="12.75" customHeight="1" x14ac:dyDescent="0.2">
      <c r="B1" s="103"/>
      <c r="C1" s="103"/>
      <c r="F1" s="89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</row>
    <row r="2" spans="1:24" ht="6" customHeight="1" x14ac:dyDescent="0.2">
      <c r="A2" s="4"/>
      <c r="B2" s="4"/>
      <c r="C2" s="103"/>
      <c r="D2" s="69"/>
      <c r="F2" s="89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</row>
    <row r="3" spans="1:24" ht="15.75" customHeight="1" x14ac:dyDescent="0.2">
      <c r="A3" s="4" t="s">
        <v>267</v>
      </c>
      <c r="B3" s="103"/>
      <c r="C3" s="103"/>
      <c r="F3" s="89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</row>
    <row r="4" spans="1:24" ht="12.75" customHeight="1" x14ac:dyDescent="0.2">
      <c r="A4" s="4"/>
      <c r="B4" s="103"/>
      <c r="C4" s="103"/>
      <c r="F4" s="89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</row>
    <row r="5" spans="1:24" ht="8.1" customHeight="1" x14ac:dyDescent="0.2">
      <c r="B5" s="104"/>
      <c r="C5" s="90"/>
      <c r="D5" s="104"/>
      <c r="F5" s="82"/>
      <c r="G5" s="105"/>
      <c r="H5" s="106"/>
    </row>
    <row r="6" spans="1:24" x14ac:dyDescent="0.2">
      <c r="A6" s="56" t="s">
        <v>38</v>
      </c>
      <c r="B6" s="4"/>
      <c r="C6" s="90"/>
      <c r="D6" s="104"/>
      <c r="F6" s="82"/>
      <c r="G6" s="105"/>
      <c r="H6" s="106"/>
    </row>
    <row r="7" spans="1:24" ht="30" customHeight="1" x14ac:dyDescent="0.2">
      <c r="B7" s="107" t="s">
        <v>108</v>
      </c>
      <c r="C7" s="107" t="s">
        <v>109</v>
      </c>
      <c r="D7" s="107" t="s">
        <v>2</v>
      </c>
      <c r="E7" s="114">
        <v>1</v>
      </c>
      <c r="F7" s="114">
        <f>E7+1</f>
        <v>2</v>
      </c>
      <c r="G7" s="114">
        <f t="shared" ref="G7:X7" si="0">F7+1</f>
        <v>3</v>
      </c>
      <c r="H7" s="114">
        <f t="shared" si="0"/>
        <v>4</v>
      </c>
      <c r="I7" s="114">
        <f t="shared" si="0"/>
        <v>5</v>
      </c>
      <c r="J7" s="114">
        <f t="shared" si="0"/>
        <v>6</v>
      </c>
      <c r="K7" s="114">
        <f t="shared" si="0"/>
        <v>7</v>
      </c>
      <c r="L7" s="114">
        <f t="shared" si="0"/>
        <v>8</v>
      </c>
      <c r="M7" s="114">
        <f t="shared" si="0"/>
        <v>9</v>
      </c>
      <c r="N7" s="114">
        <f t="shared" si="0"/>
        <v>10</v>
      </c>
      <c r="O7" s="114">
        <f t="shared" si="0"/>
        <v>11</v>
      </c>
      <c r="P7" s="114">
        <f t="shared" si="0"/>
        <v>12</v>
      </c>
      <c r="Q7" s="114">
        <f t="shared" si="0"/>
        <v>13</v>
      </c>
      <c r="R7" s="114">
        <f t="shared" si="0"/>
        <v>14</v>
      </c>
      <c r="S7" s="114">
        <f t="shared" si="0"/>
        <v>15</v>
      </c>
      <c r="T7" s="114">
        <f t="shared" si="0"/>
        <v>16</v>
      </c>
      <c r="U7" s="114">
        <f t="shared" si="0"/>
        <v>17</v>
      </c>
      <c r="V7" s="114">
        <f t="shared" si="0"/>
        <v>18</v>
      </c>
      <c r="W7" s="114">
        <f t="shared" si="0"/>
        <v>19</v>
      </c>
      <c r="X7" s="114">
        <f t="shared" si="0"/>
        <v>20</v>
      </c>
    </row>
    <row r="8" spans="1:24" ht="18" customHeight="1" x14ac:dyDescent="0.2">
      <c r="B8" s="75" t="str">
        <f>A.6.CRON_INV!B65</f>
        <v>Imobilizado/ Intangível - 5 anos</v>
      </c>
      <c r="C8" s="76">
        <f>A.6.CRON_INV!D65</f>
        <v>5</v>
      </c>
      <c r="D8" s="108">
        <f>SUM(E8:X8)</f>
        <v>0</v>
      </c>
      <c r="E8" s="108">
        <v>0</v>
      </c>
      <c r="F8" s="108">
        <f>(A.6.CRON_INV!E65+A.6.CRON_INV!F65)+('A.5.DESP_ PRE_OPER'!E30+'A.5.DESP_ PRE_OPER'!F30)</f>
        <v>0</v>
      </c>
      <c r="G8" s="108">
        <f>(A.6.CRON_INV!G65)+('A.5.DESP_ PRE_OPER'!G30)</f>
        <v>0</v>
      </c>
      <c r="H8" s="108">
        <f>(A.6.CRON_INV!H65)+('A.5.DESP_ PRE_OPER'!H30)</f>
        <v>0</v>
      </c>
      <c r="I8" s="108">
        <f>(A.6.CRON_INV!I65)+('A.5.DESP_ PRE_OPER'!I30)</f>
        <v>0</v>
      </c>
      <c r="J8" s="108">
        <f>(A.6.CRON_INV!J65)+('A.5.DESP_ PRE_OPER'!J30)</f>
        <v>0</v>
      </c>
      <c r="K8" s="108">
        <f>(A.6.CRON_INV!K65)+('A.5.DESP_ PRE_OPER'!K30)</f>
        <v>0</v>
      </c>
      <c r="L8" s="108">
        <f>(A.6.CRON_INV!L65)+('A.5.DESP_ PRE_OPER'!L30)</f>
        <v>0</v>
      </c>
      <c r="M8" s="108">
        <f>(A.6.CRON_INV!M65)+('A.5.DESP_ PRE_OPER'!M30)</f>
        <v>0</v>
      </c>
      <c r="N8" s="108">
        <f>(A.6.CRON_INV!N65)+('A.5.DESP_ PRE_OPER'!N30)</f>
        <v>0</v>
      </c>
      <c r="O8" s="108">
        <f>(A.6.CRON_INV!O65)+('A.5.DESP_ PRE_OPER'!O30)</f>
        <v>0</v>
      </c>
      <c r="P8" s="108">
        <f>(A.6.CRON_INV!P65)+('A.5.DESP_ PRE_OPER'!P30)</f>
        <v>0</v>
      </c>
      <c r="Q8" s="108">
        <f>(A.6.CRON_INV!Q65)+('A.5.DESP_ PRE_OPER'!Q30)</f>
        <v>0</v>
      </c>
      <c r="R8" s="108">
        <f>(A.6.CRON_INV!R65)+('A.5.DESP_ PRE_OPER'!R30)</f>
        <v>0</v>
      </c>
      <c r="S8" s="108">
        <f>(A.6.CRON_INV!S65)+('A.5.DESP_ PRE_OPER'!S30)</f>
        <v>0</v>
      </c>
      <c r="T8" s="108">
        <f>(A.6.CRON_INV!T65)+('A.5.DESP_ PRE_OPER'!T30)</f>
        <v>0</v>
      </c>
      <c r="U8" s="108">
        <f>(A.6.CRON_INV!U65)+('A.5.DESP_ PRE_OPER'!U30)</f>
        <v>0</v>
      </c>
      <c r="V8" s="108">
        <f>(A.6.CRON_INV!V65)+('A.5.DESP_ PRE_OPER'!V30)</f>
        <v>0</v>
      </c>
      <c r="W8" s="108">
        <f>(A.6.CRON_INV!W65)+('A.5.DESP_ PRE_OPER'!W30)</f>
        <v>0</v>
      </c>
      <c r="X8" s="108">
        <f>(A.6.CRON_INV!X65)+('A.5.DESP_ PRE_OPER'!X30)</f>
        <v>0</v>
      </c>
    </row>
    <row r="9" spans="1:24" ht="18" customHeight="1" x14ac:dyDescent="0.2">
      <c r="B9" s="75" t="str">
        <f>A.6.CRON_INV!B66</f>
        <v>Imobilizado/ Intangível - 10 anos</v>
      </c>
      <c r="C9" s="76">
        <f>A.6.CRON_INV!D66</f>
        <v>10</v>
      </c>
      <c r="D9" s="108">
        <f>SUM(E9:X9)</f>
        <v>0</v>
      </c>
      <c r="E9" s="108">
        <v>0</v>
      </c>
      <c r="F9" s="108">
        <f>(A.6.CRON_INV!E66+A.6.CRON_INV!F66)+('A.5.DESP_ PRE_OPER'!E31+'A.5.DESP_ PRE_OPER'!F31)</f>
        <v>0</v>
      </c>
      <c r="G9" s="108">
        <f>(A.6.CRON_INV!G66)+('A.5.DESP_ PRE_OPER'!G31)</f>
        <v>0</v>
      </c>
      <c r="H9" s="108">
        <f>(A.6.CRON_INV!H66)+('A.5.DESP_ PRE_OPER'!H31)</f>
        <v>0</v>
      </c>
      <c r="I9" s="108">
        <f>(A.6.CRON_INV!I66)+('A.5.DESP_ PRE_OPER'!I31)</f>
        <v>0</v>
      </c>
      <c r="J9" s="108">
        <f>(A.6.CRON_INV!J66)+('A.5.DESP_ PRE_OPER'!J31)</f>
        <v>0</v>
      </c>
      <c r="K9" s="108">
        <f>(A.6.CRON_INV!K66)+('A.5.DESP_ PRE_OPER'!K31)</f>
        <v>0</v>
      </c>
      <c r="L9" s="108">
        <f>(A.6.CRON_INV!L66)+('A.5.DESP_ PRE_OPER'!L31)</f>
        <v>0</v>
      </c>
      <c r="M9" s="108">
        <f>(A.6.CRON_INV!M66)+('A.5.DESP_ PRE_OPER'!M31)</f>
        <v>0</v>
      </c>
      <c r="N9" s="108">
        <f>(A.6.CRON_INV!N66)+('A.5.DESP_ PRE_OPER'!N31)</f>
        <v>0</v>
      </c>
      <c r="O9" s="108">
        <f>(A.6.CRON_INV!O66)+('A.5.DESP_ PRE_OPER'!O31)</f>
        <v>0</v>
      </c>
      <c r="P9" s="108">
        <f>(A.6.CRON_INV!P66)+('A.5.DESP_ PRE_OPER'!P31)</f>
        <v>0</v>
      </c>
      <c r="Q9" s="108">
        <f>(A.6.CRON_INV!Q66)+('A.5.DESP_ PRE_OPER'!Q31)</f>
        <v>0</v>
      </c>
      <c r="R9" s="108">
        <f>(A.6.CRON_INV!R66)+('A.5.DESP_ PRE_OPER'!R31)</f>
        <v>0</v>
      </c>
      <c r="S9" s="108">
        <f>(A.6.CRON_INV!S66)+('A.5.DESP_ PRE_OPER'!S31)</f>
        <v>0</v>
      </c>
      <c r="T9" s="108">
        <f>(A.6.CRON_INV!T66)+('A.5.DESP_ PRE_OPER'!T31)</f>
        <v>0</v>
      </c>
      <c r="U9" s="108">
        <f>(A.6.CRON_INV!U66)+('A.5.DESP_ PRE_OPER'!U31)</f>
        <v>0</v>
      </c>
      <c r="V9" s="108">
        <f>(A.6.CRON_INV!V66)+('A.5.DESP_ PRE_OPER'!V31)</f>
        <v>0</v>
      </c>
      <c r="W9" s="108">
        <f>(A.6.CRON_INV!W66)+('A.5.DESP_ PRE_OPER'!W31)</f>
        <v>0</v>
      </c>
      <c r="X9" s="108">
        <f>(A.6.CRON_INV!X66)+('A.5.DESP_ PRE_OPER'!X31)</f>
        <v>0</v>
      </c>
    </row>
    <row r="10" spans="1:24" ht="18" customHeight="1" x14ac:dyDescent="0.2">
      <c r="B10" s="75" t="str">
        <f>A.6.CRON_INV!B67</f>
        <v>Imobilizado/ Intangível - 15 anos</v>
      </c>
      <c r="C10" s="76">
        <f>A.6.CRON_INV!D67</f>
        <v>15</v>
      </c>
      <c r="D10" s="108">
        <f>SUM(E10:X10)</f>
        <v>0</v>
      </c>
      <c r="E10" s="108">
        <v>0</v>
      </c>
      <c r="F10" s="108">
        <f>(A.6.CRON_INV!E67+A.6.CRON_INV!F67)+('A.5.DESP_ PRE_OPER'!E32+'A.5.DESP_ PRE_OPER'!F32)</f>
        <v>0</v>
      </c>
      <c r="G10" s="108">
        <f>(A.6.CRON_INV!G67)+('A.5.DESP_ PRE_OPER'!G32)</f>
        <v>0</v>
      </c>
      <c r="H10" s="108">
        <f>(A.6.CRON_INV!H67)+('A.5.DESP_ PRE_OPER'!H32)</f>
        <v>0</v>
      </c>
      <c r="I10" s="108">
        <f>(A.6.CRON_INV!I67)+('A.5.DESP_ PRE_OPER'!I32)</f>
        <v>0</v>
      </c>
      <c r="J10" s="108">
        <f>(A.6.CRON_INV!J67)+('A.5.DESP_ PRE_OPER'!J32)</f>
        <v>0</v>
      </c>
      <c r="K10" s="108">
        <f>(A.6.CRON_INV!K67)+('A.5.DESP_ PRE_OPER'!K32)</f>
        <v>0</v>
      </c>
      <c r="L10" s="108">
        <f>(A.6.CRON_INV!L67)+('A.5.DESP_ PRE_OPER'!L32)</f>
        <v>0</v>
      </c>
      <c r="M10" s="108">
        <f>(A.6.CRON_INV!M67)+('A.5.DESP_ PRE_OPER'!M32)</f>
        <v>0</v>
      </c>
      <c r="N10" s="108">
        <f>(A.6.CRON_INV!N67)+('A.5.DESP_ PRE_OPER'!N32)</f>
        <v>0</v>
      </c>
      <c r="O10" s="108">
        <f>(A.6.CRON_INV!O67)+('A.5.DESP_ PRE_OPER'!O32)</f>
        <v>0</v>
      </c>
      <c r="P10" s="108">
        <f>(A.6.CRON_INV!P67)+('A.5.DESP_ PRE_OPER'!P32)</f>
        <v>0</v>
      </c>
      <c r="Q10" s="108">
        <f>(A.6.CRON_INV!Q67)+('A.5.DESP_ PRE_OPER'!Q32)</f>
        <v>0</v>
      </c>
      <c r="R10" s="108">
        <f>(A.6.CRON_INV!R67)+('A.5.DESP_ PRE_OPER'!R32)</f>
        <v>0</v>
      </c>
      <c r="S10" s="108">
        <f>(A.6.CRON_INV!S67)+('A.5.DESP_ PRE_OPER'!S32)</f>
        <v>0</v>
      </c>
      <c r="T10" s="108">
        <f>(A.6.CRON_INV!T67)+('A.5.DESP_ PRE_OPER'!T32)</f>
        <v>0</v>
      </c>
      <c r="U10" s="108">
        <f>(A.6.CRON_INV!U67)+('A.5.DESP_ PRE_OPER'!U32)</f>
        <v>0</v>
      </c>
      <c r="V10" s="108">
        <f>(A.6.CRON_INV!V67)+('A.5.DESP_ PRE_OPER'!V32)</f>
        <v>0</v>
      </c>
      <c r="W10" s="108">
        <f>(A.6.CRON_INV!W67)+('A.5.DESP_ PRE_OPER'!W32)</f>
        <v>0</v>
      </c>
      <c r="X10" s="108">
        <f>(A.6.CRON_INV!X67)+('A.5.DESP_ PRE_OPER'!X32)</f>
        <v>0</v>
      </c>
    </row>
    <row r="11" spans="1:24" ht="18" customHeight="1" x14ac:dyDescent="0.2">
      <c r="B11" s="75" t="str">
        <f>A.6.CRON_INV!B68</f>
        <v>Imobilizado/ Intangível - 18 anos</v>
      </c>
      <c r="C11" s="76">
        <f>A.6.CRON_INV!D68</f>
        <v>18</v>
      </c>
      <c r="D11" s="108">
        <f>SUM(E11:X11)</f>
        <v>0</v>
      </c>
      <c r="E11" s="108">
        <v>0</v>
      </c>
      <c r="F11" s="108">
        <f>(A.6.CRON_INV!E68+A.6.CRON_INV!F68)+('A.5.DESP_ PRE_OPER'!E33+'A.5.DESP_ PRE_OPER'!F33)</f>
        <v>0</v>
      </c>
      <c r="G11" s="108">
        <f>(A.6.CRON_INV!G68)+('A.5.DESP_ PRE_OPER'!G33)</f>
        <v>0</v>
      </c>
      <c r="H11" s="108">
        <f>(A.6.CRON_INV!H68)+('A.5.DESP_ PRE_OPER'!H33)</f>
        <v>0</v>
      </c>
      <c r="I11" s="108">
        <f>(A.6.CRON_INV!I68)+('A.5.DESP_ PRE_OPER'!I33)</f>
        <v>0</v>
      </c>
      <c r="J11" s="108">
        <f>(A.6.CRON_INV!J68)+('A.5.DESP_ PRE_OPER'!J33)</f>
        <v>0</v>
      </c>
      <c r="K11" s="108">
        <f>(A.6.CRON_INV!K68)+('A.5.DESP_ PRE_OPER'!K33)</f>
        <v>0</v>
      </c>
      <c r="L11" s="108">
        <f>(A.6.CRON_INV!L68)+('A.5.DESP_ PRE_OPER'!L33)</f>
        <v>0</v>
      </c>
      <c r="M11" s="108">
        <f>(A.6.CRON_INV!M68)+('A.5.DESP_ PRE_OPER'!M33)</f>
        <v>0</v>
      </c>
      <c r="N11" s="108">
        <f>(A.6.CRON_INV!N68)+('A.5.DESP_ PRE_OPER'!N33)</f>
        <v>0</v>
      </c>
      <c r="O11" s="108">
        <f>(A.6.CRON_INV!O68)+('A.5.DESP_ PRE_OPER'!O33)</f>
        <v>0</v>
      </c>
      <c r="P11" s="108">
        <f>(A.6.CRON_INV!P68)+('A.5.DESP_ PRE_OPER'!P33)</f>
        <v>0</v>
      </c>
      <c r="Q11" s="108">
        <f>(A.6.CRON_INV!Q68)+('A.5.DESP_ PRE_OPER'!Q33)</f>
        <v>0</v>
      </c>
      <c r="R11" s="108">
        <f>(A.6.CRON_INV!R68)+('A.5.DESP_ PRE_OPER'!R33)</f>
        <v>0</v>
      </c>
      <c r="S11" s="108">
        <f>(A.6.CRON_INV!S68)+('A.5.DESP_ PRE_OPER'!S33)</f>
        <v>0</v>
      </c>
      <c r="T11" s="108">
        <f>(A.6.CRON_INV!T68)+('A.5.DESP_ PRE_OPER'!T33)</f>
        <v>0</v>
      </c>
      <c r="U11" s="108">
        <f>(A.6.CRON_INV!U68)+('A.5.DESP_ PRE_OPER'!U33)</f>
        <v>0</v>
      </c>
      <c r="V11" s="108">
        <f>(A.6.CRON_INV!V68)+('A.5.DESP_ PRE_OPER'!V33)</f>
        <v>0</v>
      </c>
      <c r="W11" s="108">
        <f>(A.6.CRON_INV!W68)+('A.5.DESP_ PRE_OPER'!W33)</f>
        <v>0</v>
      </c>
      <c r="X11" s="108">
        <f>(A.6.CRON_INV!X68)+('A.5.DESP_ PRE_OPER'!X33)</f>
        <v>0</v>
      </c>
    </row>
    <row r="12" spans="1:24" ht="18" customHeight="1" x14ac:dyDescent="0.2">
      <c r="B12" s="75" t="str">
        <f>A.6.CRON_INV!B69</f>
        <v>Imobilizado/ Intangível - 20 anos</v>
      </c>
      <c r="C12" s="76">
        <f>A.6.CRON_INV!D69</f>
        <v>20</v>
      </c>
      <c r="D12" s="108">
        <f>SUM(E12:X12)</f>
        <v>0</v>
      </c>
      <c r="E12" s="108">
        <v>0</v>
      </c>
      <c r="F12" s="108">
        <f>(A.6.CRON_INV!E69+A.6.CRON_INV!F69)+('A.5.DESP_ PRE_OPER'!E34+'A.5.DESP_ PRE_OPER'!F34)</f>
        <v>0</v>
      </c>
      <c r="G12" s="108">
        <f>(A.6.CRON_INV!G69)+('A.5.DESP_ PRE_OPER'!G34)</f>
        <v>0</v>
      </c>
      <c r="H12" s="108">
        <f>(A.6.CRON_INV!H69)+('A.5.DESP_ PRE_OPER'!H34)</f>
        <v>0</v>
      </c>
      <c r="I12" s="108">
        <f>(A.6.CRON_INV!I69)+('A.5.DESP_ PRE_OPER'!I34)</f>
        <v>0</v>
      </c>
      <c r="J12" s="108">
        <f>(A.6.CRON_INV!J69)+('A.5.DESP_ PRE_OPER'!J34)</f>
        <v>0</v>
      </c>
      <c r="K12" s="108">
        <f>(A.6.CRON_INV!K69)+('A.5.DESP_ PRE_OPER'!K34)</f>
        <v>0</v>
      </c>
      <c r="L12" s="108">
        <f>(A.6.CRON_INV!L69)+('A.5.DESP_ PRE_OPER'!L34)</f>
        <v>0</v>
      </c>
      <c r="M12" s="108">
        <f>(A.6.CRON_INV!M69)+('A.5.DESP_ PRE_OPER'!M34)</f>
        <v>0</v>
      </c>
      <c r="N12" s="108">
        <f>(A.6.CRON_INV!N69)+('A.5.DESP_ PRE_OPER'!N34)</f>
        <v>0</v>
      </c>
      <c r="O12" s="108">
        <f>(A.6.CRON_INV!O69)+('A.5.DESP_ PRE_OPER'!O34)</f>
        <v>0</v>
      </c>
      <c r="P12" s="108">
        <f>(A.6.CRON_INV!P69)+('A.5.DESP_ PRE_OPER'!P34)</f>
        <v>0</v>
      </c>
      <c r="Q12" s="108">
        <f>(A.6.CRON_INV!Q69)+('A.5.DESP_ PRE_OPER'!Q34)</f>
        <v>0</v>
      </c>
      <c r="R12" s="108">
        <f>(A.6.CRON_INV!R69)+('A.5.DESP_ PRE_OPER'!R34)</f>
        <v>0</v>
      </c>
      <c r="S12" s="108">
        <f>(A.6.CRON_INV!S69)+('A.5.DESP_ PRE_OPER'!S34)</f>
        <v>0</v>
      </c>
      <c r="T12" s="108">
        <f>(A.6.CRON_INV!T69)+('A.5.DESP_ PRE_OPER'!T34)</f>
        <v>0</v>
      </c>
      <c r="U12" s="108">
        <f>(A.6.CRON_INV!U69)+('A.5.DESP_ PRE_OPER'!U34)</f>
        <v>0</v>
      </c>
      <c r="V12" s="108">
        <f>(A.6.CRON_INV!V69)+('A.5.DESP_ PRE_OPER'!V34)</f>
        <v>0</v>
      </c>
      <c r="W12" s="108">
        <f>(A.6.CRON_INV!W69)+('A.5.DESP_ PRE_OPER'!W34)</f>
        <v>0</v>
      </c>
      <c r="X12" s="108">
        <f>(A.6.CRON_INV!X69)+('A.5.DESP_ PRE_OPER'!X34)</f>
        <v>0</v>
      </c>
    </row>
    <row r="13" spans="1:24" ht="18" customHeight="1" x14ac:dyDescent="0.2">
      <c r="B13" s="77" t="s">
        <v>2</v>
      </c>
      <c r="C13" s="77"/>
      <c r="D13" s="109">
        <f t="shared" ref="D13:X13" si="1">SUM(D8:D12)</f>
        <v>0</v>
      </c>
      <c r="E13" s="109">
        <f t="shared" si="1"/>
        <v>0</v>
      </c>
      <c r="F13" s="109">
        <f t="shared" si="1"/>
        <v>0</v>
      </c>
      <c r="G13" s="109">
        <f t="shared" si="1"/>
        <v>0</v>
      </c>
      <c r="H13" s="109">
        <f t="shared" si="1"/>
        <v>0</v>
      </c>
      <c r="I13" s="109">
        <f t="shared" si="1"/>
        <v>0</v>
      </c>
      <c r="J13" s="109">
        <f t="shared" si="1"/>
        <v>0</v>
      </c>
      <c r="K13" s="109">
        <f t="shared" si="1"/>
        <v>0</v>
      </c>
      <c r="L13" s="109">
        <f t="shared" si="1"/>
        <v>0</v>
      </c>
      <c r="M13" s="109">
        <f t="shared" si="1"/>
        <v>0</v>
      </c>
      <c r="N13" s="109">
        <f t="shared" si="1"/>
        <v>0</v>
      </c>
      <c r="O13" s="109">
        <f t="shared" si="1"/>
        <v>0</v>
      </c>
      <c r="P13" s="109">
        <f t="shared" si="1"/>
        <v>0</v>
      </c>
      <c r="Q13" s="109">
        <f t="shared" si="1"/>
        <v>0</v>
      </c>
      <c r="R13" s="109">
        <f t="shared" si="1"/>
        <v>0</v>
      </c>
      <c r="S13" s="109">
        <f t="shared" si="1"/>
        <v>0</v>
      </c>
      <c r="T13" s="109">
        <f t="shared" si="1"/>
        <v>0</v>
      </c>
      <c r="U13" s="109">
        <f t="shared" si="1"/>
        <v>0</v>
      </c>
      <c r="V13" s="109">
        <f t="shared" si="1"/>
        <v>0</v>
      </c>
      <c r="W13" s="109">
        <f t="shared" si="1"/>
        <v>0</v>
      </c>
      <c r="X13" s="109">
        <f t="shared" si="1"/>
        <v>0</v>
      </c>
    </row>
    <row r="14" spans="1:24" ht="12" customHeight="1" x14ac:dyDescent="0.2">
      <c r="B14" s="79"/>
      <c r="C14" s="79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</row>
    <row r="15" spans="1:24" ht="12" customHeight="1" x14ac:dyDescent="0.2"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</row>
    <row r="16" spans="1:24" ht="12" customHeight="1" x14ac:dyDescent="0.2"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</row>
    <row r="17" spans="2:28" ht="30" customHeight="1" x14ac:dyDescent="0.2">
      <c r="B17" s="107" t="s">
        <v>228</v>
      </c>
      <c r="C17" s="107" t="s">
        <v>109</v>
      </c>
      <c r="D17" s="107" t="s">
        <v>2</v>
      </c>
      <c r="E17" s="114">
        <v>1</v>
      </c>
      <c r="F17" s="114">
        <v>2</v>
      </c>
      <c r="G17" s="114">
        <v>3</v>
      </c>
      <c r="H17" s="114">
        <v>4</v>
      </c>
      <c r="I17" s="114">
        <v>5</v>
      </c>
      <c r="J17" s="114">
        <v>6</v>
      </c>
      <c r="K17" s="114">
        <v>7</v>
      </c>
      <c r="L17" s="114">
        <v>8</v>
      </c>
      <c r="M17" s="114">
        <v>9</v>
      </c>
      <c r="N17" s="114">
        <v>10</v>
      </c>
      <c r="O17" s="114">
        <v>11</v>
      </c>
      <c r="P17" s="114">
        <v>12</v>
      </c>
      <c r="Q17" s="114">
        <v>13</v>
      </c>
      <c r="R17" s="114">
        <v>14</v>
      </c>
      <c r="S17" s="114">
        <v>15</v>
      </c>
      <c r="T17" s="114">
        <v>16</v>
      </c>
      <c r="U17" s="114">
        <v>17</v>
      </c>
      <c r="V17" s="114">
        <v>18</v>
      </c>
      <c r="W17" s="114">
        <v>19</v>
      </c>
      <c r="X17" s="114">
        <v>20</v>
      </c>
    </row>
    <row r="18" spans="2:28" ht="18" customHeight="1" x14ac:dyDescent="0.2">
      <c r="B18" s="75" t="str">
        <f t="shared" ref="B18:C22" si="2">B8</f>
        <v>Imobilizado/ Intangível - 5 anos</v>
      </c>
      <c r="C18" s="76">
        <f t="shared" si="2"/>
        <v>5</v>
      </c>
      <c r="D18" s="111">
        <f>SUM(E18:X18)</f>
        <v>0</v>
      </c>
      <c r="E18" s="112">
        <f t="shared" ref="E18:X18" si="3">E$52</f>
        <v>0</v>
      </c>
      <c r="F18" s="112">
        <f t="shared" si="3"/>
        <v>0</v>
      </c>
      <c r="G18" s="112">
        <f t="shared" si="3"/>
        <v>0</v>
      </c>
      <c r="H18" s="112">
        <f t="shared" si="3"/>
        <v>0</v>
      </c>
      <c r="I18" s="112">
        <f t="shared" si="3"/>
        <v>0</v>
      </c>
      <c r="J18" s="112">
        <f t="shared" si="3"/>
        <v>0</v>
      </c>
      <c r="K18" s="112">
        <f t="shared" si="3"/>
        <v>0</v>
      </c>
      <c r="L18" s="112">
        <f t="shared" si="3"/>
        <v>0</v>
      </c>
      <c r="M18" s="112">
        <f t="shared" si="3"/>
        <v>0</v>
      </c>
      <c r="N18" s="112">
        <f t="shared" si="3"/>
        <v>0</v>
      </c>
      <c r="O18" s="112">
        <f t="shared" si="3"/>
        <v>0</v>
      </c>
      <c r="P18" s="112">
        <f t="shared" si="3"/>
        <v>0</v>
      </c>
      <c r="Q18" s="112">
        <f t="shared" si="3"/>
        <v>0</v>
      </c>
      <c r="R18" s="112">
        <f t="shared" si="3"/>
        <v>0</v>
      </c>
      <c r="S18" s="112">
        <f t="shared" si="3"/>
        <v>0</v>
      </c>
      <c r="T18" s="112">
        <f t="shared" si="3"/>
        <v>0</v>
      </c>
      <c r="U18" s="112">
        <f t="shared" si="3"/>
        <v>0</v>
      </c>
      <c r="V18" s="112">
        <f t="shared" si="3"/>
        <v>0</v>
      </c>
      <c r="W18" s="112">
        <f t="shared" si="3"/>
        <v>0</v>
      </c>
      <c r="X18" s="112">
        <f t="shared" si="3"/>
        <v>0</v>
      </c>
    </row>
    <row r="19" spans="2:28" ht="18" customHeight="1" x14ac:dyDescent="0.2">
      <c r="B19" s="75" t="str">
        <f t="shared" si="2"/>
        <v>Imobilizado/ Intangível - 10 anos</v>
      </c>
      <c r="C19" s="76">
        <f t="shared" si="2"/>
        <v>10</v>
      </c>
      <c r="D19" s="111">
        <f>SUM(E19:X19)</f>
        <v>0</v>
      </c>
      <c r="E19" s="112">
        <f t="shared" ref="E19:X19" si="4">E$77</f>
        <v>0</v>
      </c>
      <c r="F19" s="112">
        <f t="shared" si="4"/>
        <v>0</v>
      </c>
      <c r="G19" s="112">
        <f t="shared" si="4"/>
        <v>0</v>
      </c>
      <c r="H19" s="112">
        <f t="shared" si="4"/>
        <v>0</v>
      </c>
      <c r="I19" s="112">
        <f t="shared" si="4"/>
        <v>0</v>
      </c>
      <c r="J19" s="112">
        <f t="shared" si="4"/>
        <v>0</v>
      </c>
      <c r="K19" s="112">
        <f t="shared" si="4"/>
        <v>0</v>
      </c>
      <c r="L19" s="112">
        <f t="shared" si="4"/>
        <v>0</v>
      </c>
      <c r="M19" s="112">
        <f t="shared" si="4"/>
        <v>0</v>
      </c>
      <c r="N19" s="112">
        <f t="shared" si="4"/>
        <v>0</v>
      </c>
      <c r="O19" s="112">
        <f t="shared" si="4"/>
        <v>0</v>
      </c>
      <c r="P19" s="112">
        <f t="shared" si="4"/>
        <v>0</v>
      </c>
      <c r="Q19" s="112">
        <f t="shared" si="4"/>
        <v>0</v>
      </c>
      <c r="R19" s="112">
        <f t="shared" si="4"/>
        <v>0</v>
      </c>
      <c r="S19" s="112">
        <f t="shared" si="4"/>
        <v>0</v>
      </c>
      <c r="T19" s="112">
        <f t="shared" si="4"/>
        <v>0</v>
      </c>
      <c r="U19" s="112">
        <f t="shared" si="4"/>
        <v>0</v>
      </c>
      <c r="V19" s="112">
        <f t="shared" si="4"/>
        <v>0</v>
      </c>
      <c r="W19" s="112">
        <f t="shared" si="4"/>
        <v>0</v>
      </c>
      <c r="X19" s="112">
        <f t="shared" si="4"/>
        <v>0</v>
      </c>
    </row>
    <row r="20" spans="2:28" ht="18" customHeight="1" x14ac:dyDescent="0.2">
      <c r="B20" s="75" t="str">
        <f t="shared" si="2"/>
        <v>Imobilizado/ Intangível - 15 anos</v>
      </c>
      <c r="C20" s="76">
        <f t="shared" si="2"/>
        <v>15</v>
      </c>
      <c r="D20" s="111">
        <f>SUM(E20:X20)</f>
        <v>0</v>
      </c>
      <c r="E20" s="112">
        <f t="shared" ref="E20:X20" si="5">E$102</f>
        <v>0</v>
      </c>
      <c r="F20" s="112">
        <f t="shared" si="5"/>
        <v>0</v>
      </c>
      <c r="G20" s="112">
        <f t="shared" si="5"/>
        <v>0</v>
      </c>
      <c r="H20" s="112">
        <f t="shared" si="5"/>
        <v>0</v>
      </c>
      <c r="I20" s="112">
        <f t="shared" si="5"/>
        <v>0</v>
      </c>
      <c r="J20" s="112">
        <f t="shared" si="5"/>
        <v>0</v>
      </c>
      <c r="K20" s="112">
        <f t="shared" si="5"/>
        <v>0</v>
      </c>
      <c r="L20" s="112">
        <f t="shared" si="5"/>
        <v>0</v>
      </c>
      <c r="M20" s="112">
        <f t="shared" si="5"/>
        <v>0</v>
      </c>
      <c r="N20" s="112">
        <f t="shared" si="5"/>
        <v>0</v>
      </c>
      <c r="O20" s="112">
        <f t="shared" si="5"/>
        <v>0</v>
      </c>
      <c r="P20" s="112">
        <f t="shared" si="5"/>
        <v>0</v>
      </c>
      <c r="Q20" s="112">
        <f t="shared" si="5"/>
        <v>0</v>
      </c>
      <c r="R20" s="112">
        <f t="shared" si="5"/>
        <v>0</v>
      </c>
      <c r="S20" s="112">
        <f t="shared" si="5"/>
        <v>0</v>
      </c>
      <c r="T20" s="112">
        <f t="shared" si="5"/>
        <v>0</v>
      </c>
      <c r="U20" s="112">
        <f t="shared" si="5"/>
        <v>0</v>
      </c>
      <c r="V20" s="112">
        <f t="shared" si="5"/>
        <v>0</v>
      </c>
      <c r="W20" s="112">
        <f t="shared" si="5"/>
        <v>0</v>
      </c>
      <c r="X20" s="112">
        <f t="shared" si="5"/>
        <v>0</v>
      </c>
    </row>
    <row r="21" spans="2:28" ht="18" customHeight="1" x14ac:dyDescent="0.2">
      <c r="B21" s="75" t="str">
        <f t="shared" si="2"/>
        <v>Imobilizado/ Intangível - 18 anos</v>
      </c>
      <c r="C21" s="76">
        <f t="shared" si="2"/>
        <v>18</v>
      </c>
      <c r="D21" s="111">
        <f>SUM(E21:X21)</f>
        <v>0</v>
      </c>
      <c r="E21" s="112">
        <f t="shared" ref="E21:X21" si="6">E$127</f>
        <v>0</v>
      </c>
      <c r="F21" s="112">
        <f t="shared" si="6"/>
        <v>0</v>
      </c>
      <c r="G21" s="112">
        <f t="shared" si="6"/>
        <v>0</v>
      </c>
      <c r="H21" s="112">
        <f t="shared" si="6"/>
        <v>0</v>
      </c>
      <c r="I21" s="112">
        <f t="shared" si="6"/>
        <v>0</v>
      </c>
      <c r="J21" s="112">
        <f t="shared" si="6"/>
        <v>0</v>
      </c>
      <c r="K21" s="112">
        <f t="shared" si="6"/>
        <v>0</v>
      </c>
      <c r="L21" s="112">
        <f t="shared" si="6"/>
        <v>0</v>
      </c>
      <c r="M21" s="112">
        <f t="shared" si="6"/>
        <v>0</v>
      </c>
      <c r="N21" s="112">
        <f t="shared" si="6"/>
        <v>0</v>
      </c>
      <c r="O21" s="112">
        <f t="shared" si="6"/>
        <v>0</v>
      </c>
      <c r="P21" s="112">
        <f t="shared" si="6"/>
        <v>0</v>
      </c>
      <c r="Q21" s="112">
        <f t="shared" si="6"/>
        <v>0</v>
      </c>
      <c r="R21" s="112">
        <f t="shared" si="6"/>
        <v>0</v>
      </c>
      <c r="S21" s="112">
        <f t="shared" si="6"/>
        <v>0</v>
      </c>
      <c r="T21" s="112">
        <f t="shared" si="6"/>
        <v>0</v>
      </c>
      <c r="U21" s="112">
        <f t="shared" si="6"/>
        <v>0</v>
      </c>
      <c r="V21" s="112">
        <f t="shared" si="6"/>
        <v>0</v>
      </c>
      <c r="W21" s="112">
        <f t="shared" si="6"/>
        <v>0</v>
      </c>
      <c r="X21" s="112">
        <f t="shared" si="6"/>
        <v>0</v>
      </c>
    </row>
    <row r="22" spans="2:28" ht="18" customHeight="1" x14ac:dyDescent="0.2">
      <c r="B22" s="75" t="str">
        <f t="shared" si="2"/>
        <v>Imobilizado/ Intangível - 20 anos</v>
      </c>
      <c r="C22" s="76">
        <f t="shared" si="2"/>
        <v>20</v>
      </c>
      <c r="D22" s="111">
        <f>SUM(E22:X22)</f>
        <v>0</v>
      </c>
      <c r="E22" s="112">
        <f t="shared" ref="E22:X22" si="7">E$152</f>
        <v>0</v>
      </c>
      <c r="F22" s="112">
        <f t="shared" si="7"/>
        <v>0</v>
      </c>
      <c r="G22" s="112">
        <f t="shared" si="7"/>
        <v>0</v>
      </c>
      <c r="H22" s="112">
        <f t="shared" si="7"/>
        <v>0</v>
      </c>
      <c r="I22" s="112">
        <f t="shared" si="7"/>
        <v>0</v>
      </c>
      <c r="J22" s="112">
        <f t="shared" si="7"/>
        <v>0</v>
      </c>
      <c r="K22" s="112">
        <f t="shared" si="7"/>
        <v>0</v>
      </c>
      <c r="L22" s="112">
        <f t="shared" si="7"/>
        <v>0</v>
      </c>
      <c r="M22" s="112">
        <f t="shared" si="7"/>
        <v>0</v>
      </c>
      <c r="N22" s="112">
        <f t="shared" si="7"/>
        <v>0</v>
      </c>
      <c r="O22" s="112">
        <f t="shared" si="7"/>
        <v>0</v>
      </c>
      <c r="P22" s="112">
        <f t="shared" si="7"/>
        <v>0</v>
      </c>
      <c r="Q22" s="112">
        <f t="shared" si="7"/>
        <v>0</v>
      </c>
      <c r="R22" s="112">
        <f t="shared" si="7"/>
        <v>0</v>
      </c>
      <c r="S22" s="112">
        <f t="shared" si="7"/>
        <v>0</v>
      </c>
      <c r="T22" s="112">
        <f t="shared" si="7"/>
        <v>0</v>
      </c>
      <c r="U22" s="112">
        <f t="shared" si="7"/>
        <v>0</v>
      </c>
      <c r="V22" s="112">
        <f t="shared" si="7"/>
        <v>0</v>
      </c>
      <c r="W22" s="112">
        <f t="shared" si="7"/>
        <v>0</v>
      </c>
      <c r="X22" s="112">
        <f t="shared" si="7"/>
        <v>0</v>
      </c>
    </row>
    <row r="23" spans="2:28" ht="18" customHeight="1" x14ac:dyDescent="0.2">
      <c r="B23" s="664" t="s">
        <v>2</v>
      </c>
      <c r="C23" s="664"/>
      <c r="D23" s="113">
        <f t="shared" ref="D23:X23" si="8">SUM(D18:D22)</f>
        <v>0</v>
      </c>
      <c r="E23" s="113">
        <f t="shared" si="8"/>
        <v>0</v>
      </c>
      <c r="F23" s="113">
        <f t="shared" si="8"/>
        <v>0</v>
      </c>
      <c r="G23" s="113">
        <f t="shared" si="8"/>
        <v>0</v>
      </c>
      <c r="H23" s="113">
        <f t="shared" si="8"/>
        <v>0</v>
      </c>
      <c r="I23" s="113">
        <f t="shared" si="8"/>
        <v>0</v>
      </c>
      <c r="J23" s="113">
        <f t="shared" si="8"/>
        <v>0</v>
      </c>
      <c r="K23" s="113">
        <f t="shared" si="8"/>
        <v>0</v>
      </c>
      <c r="L23" s="113">
        <f t="shared" si="8"/>
        <v>0</v>
      </c>
      <c r="M23" s="113">
        <f t="shared" si="8"/>
        <v>0</v>
      </c>
      <c r="N23" s="113">
        <f t="shared" si="8"/>
        <v>0</v>
      </c>
      <c r="O23" s="113">
        <f t="shared" si="8"/>
        <v>0</v>
      </c>
      <c r="P23" s="113">
        <f t="shared" si="8"/>
        <v>0</v>
      </c>
      <c r="Q23" s="113">
        <f t="shared" si="8"/>
        <v>0</v>
      </c>
      <c r="R23" s="113">
        <f t="shared" si="8"/>
        <v>0</v>
      </c>
      <c r="S23" s="113">
        <f t="shared" si="8"/>
        <v>0</v>
      </c>
      <c r="T23" s="113">
        <f t="shared" si="8"/>
        <v>0</v>
      </c>
      <c r="U23" s="113">
        <f t="shared" si="8"/>
        <v>0</v>
      </c>
      <c r="V23" s="113">
        <f t="shared" si="8"/>
        <v>0</v>
      </c>
      <c r="W23" s="113">
        <f t="shared" si="8"/>
        <v>0</v>
      </c>
      <c r="X23" s="113">
        <f t="shared" si="8"/>
        <v>0</v>
      </c>
    </row>
    <row r="24" spans="2:28" ht="12" customHeight="1" x14ac:dyDescent="0.2">
      <c r="E24" s="81"/>
      <c r="F24" s="81"/>
      <c r="G24" s="81"/>
      <c r="H24" s="81"/>
      <c r="I24" s="81"/>
      <c r="J24" s="81"/>
      <c r="K24" s="81"/>
      <c r="L24" s="81"/>
      <c r="M24" s="81"/>
      <c r="N24" s="81"/>
    </row>
    <row r="25" spans="2:28" ht="12" customHeight="1" x14ac:dyDescent="0.2">
      <c r="C25" s="82"/>
      <c r="D25" s="83"/>
      <c r="E25" s="81"/>
      <c r="F25" s="81"/>
      <c r="G25" s="81"/>
      <c r="H25" s="81"/>
      <c r="I25" s="81"/>
      <c r="J25" s="81"/>
      <c r="K25" s="81"/>
      <c r="L25" s="81"/>
      <c r="M25" s="81"/>
      <c r="N25" s="81"/>
    </row>
    <row r="26" spans="2:28" ht="18" customHeight="1" x14ac:dyDescent="0.2">
      <c r="B26" s="90" t="s">
        <v>110</v>
      </c>
    </row>
    <row r="27" spans="2:28" ht="18" customHeight="1" x14ac:dyDescent="0.2">
      <c r="B27" s="91" t="s">
        <v>111</v>
      </c>
      <c r="E27" s="115">
        <v>0</v>
      </c>
      <c r="F27" s="115">
        <v>4.4999999999999998E-2</v>
      </c>
      <c r="G27" s="115">
        <v>4.4999999999999998E-2</v>
      </c>
      <c r="H27" s="115">
        <v>4.4999999999999998E-2</v>
      </c>
      <c r="I27" s="115">
        <v>4.4999999999999998E-2</v>
      </c>
      <c r="J27" s="115">
        <v>4.4999999999999998E-2</v>
      </c>
      <c r="K27" s="115">
        <v>4.4999999999999998E-2</v>
      </c>
      <c r="L27" s="115">
        <v>4.4999999999999998E-2</v>
      </c>
      <c r="M27" s="115">
        <v>4.4999999999999998E-2</v>
      </c>
      <c r="N27" s="115">
        <v>4.4999999999999998E-2</v>
      </c>
      <c r="O27" s="115">
        <v>4.4999999999999998E-2</v>
      </c>
      <c r="P27" s="115">
        <v>4.4999999999999998E-2</v>
      </c>
      <c r="Q27" s="115">
        <v>4.4999999999999998E-2</v>
      </c>
      <c r="R27" s="115">
        <v>4.4999999999999998E-2</v>
      </c>
      <c r="S27" s="115">
        <v>4.4999999999999998E-2</v>
      </c>
      <c r="T27" s="115">
        <v>4.4999999999999998E-2</v>
      </c>
      <c r="U27" s="115">
        <v>4.4999999999999998E-2</v>
      </c>
      <c r="V27" s="115">
        <v>4.4999999999999998E-2</v>
      </c>
      <c r="W27" s="115">
        <v>4.4999999999999998E-2</v>
      </c>
      <c r="X27" s="115">
        <v>4.4999999999999998E-2</v>
      </c>
    </row>
    <row r="30" spans="2:28" x14ac:dyDescent="0.2">
      <c r="B30" s="92" t="str">
        <f>B$8</f>
        <v>Imobilizado/ Intangível - 5 anos</v>
      </c>
      <c r="C30" s="93">
        <f>$C$8</f>
        <v>5</v>
      </c>
      <c r="D30" s="283" t="s">
        <v>112</v>
      </c>
      <c r="E30" s="94">
        <f>E$7</f>
        <v>1</v>
      </c>
      <c r="F30" s="94">
        <f t="shared" ref="F30:X30" si="9">F$7</f>
        <v>2</v>
      </c>
      <c r="G30" s="94">
        <f t="shared" si="9"/>
        <v>3</v>
      </c>
      <c r="H30" s="94">
        <f t="shared" si="9"/>
        <v>4</v>
      </c>
      <c r="I30" s="94">
        <f t="shared" si="9"/>
        <v>5</v>
      </c>
      <c r="J30" s="94">
        <f t="shared" si="9"/>
        <v>6</v>
      </c>
      <c r="K30" s="94">
        <f t="shared" si="9"/>
        <v>7</v>
      </c>
      <c r="L30" s="94">
        <f t="shared" si="9"/>
        <v>8</v>
      </c>
      <c r="M30" s="94">
        <f t="shared" si="9"/>
        <v>9</v>
      </c>
      <c r="N30" s="94">
        <f t="shared" si="9"/>
        <v>10</v>
      </c>
      <c r="O30" s="94">
        <f t="shared" si="9"/>
        <v>11</v>
      </c>
      <c r="P30" s="94">
        <f t="shared" si="9"/>
        <v>12</v>
      </c>
      <c r="Q30" s="94">
        <f t="shared" si="9"/>
        <v>13</v>
      </c>
      <c r="R30" s="94">
        <f t="shared" si="9"/>
        <v>14</v>
      </c>
      <c r="S30" s="94">
        <f t="shared" si="9"/>
        <v>15</v>
      </c>
      <c r="T30" s="94">
        <f t="shared" si="9"/>
        <v>16</v>
      </c>
      <c r="U30" s="94">
        <f t="shared" si="9"/>
        <v>17</v>
      </c>
      <c r="V30" s="94">
        <f t="shared" si="9"/>
        <v>18</v>
      </c>
      <c r="W30" s="94">
        <f t="shared" si="9"/>
        <v>19</v>
      </c>
      <c r="X30" s="94">
        <f t="shared" si="9"/>
        <v>20</v>
      </c>
    </row>
    <row r="31" spans="2:28" x14ac:dyDescent="0.2">
      <c r="B31" s="517">
        <v>20</v>
      </c>
      <c r="C31" s="114"/>
      <c r="D31" s="95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</row>
    <row r="32" spans="2:28" x14ac:dyDescent="0.2">
      <c r="B32" s="517">
        <f>MIN(C$30,MAX((B$31-C31-1),0))</f>
        <v>5</v>
      </c>
      <c r="C32" s="114">
        <f>$E$7</f>
        <v>1</v>
      </c>
      <c r="D32" s="97">
        <f t="shared" ref="D32:D51" si="10">SUMIF($E$7:$X$7,$C32,$E$8:$X$8)</f>
        <v>0</v>
      </c>
      <c r="E32" s="96">
        <f>IF(AND(E$30=$B$31,$C32=$B$31),$D32,IF(AND(E$30&gt;$C32,E$30&lt;=($B32+$C32)),$D32/$B32,0)/IF(A.8.FATOR!E32=0,1,A.8.FATOR!E32))</f>
        <v>0</v>
      </c>
      <c r="F32" s="96">
        <f>IF(AND(F$30=$B$31,$C32=$B$31),$D32,IF(AND(F$30&gt;$C32,F$30&lt;=($B32+$C32)),$D32/$B32,0)/IF(A.8.FATOR!F32=0,1,A.8.FATOR!F32))</f>
        <v>0</v>
      </c>
      <c r="G32" s="96">
        <f>IF(AND(G$30=$B$31,$C32=$B$31),$D32,IF(AND(G$30&gt;$C32,G$30&lt;=($B32+$C32)),$D32/$B32,0)/IF(A.8.FATOR!G32=0,1,A.8.FATOR!G32))</f>
        <v>0</v>
      </c>
      <c r="H32" s="96">
        <f>IF(AND(H$30=$B$31,$C32=$B$31),$D32,IF(AND(H$30&gt;$C32,H$30&lt;=($B32+$C32)),$D32/$B32,0)/IF(A.8.FATOR!H32=0,1,A.8.FATOR!H32))</f>
        <v>0</v>
      </c>
      <c r="I32" s="96">
        <f>IF(AND(I$30=$B$31,$C32=$B$31),$D32,IF(AND(I$30&gt;$C32,I$30&lt;=($B32+$C32)),$D32/$B32,0)/IF(A.8.FATOR!I32=0,1,A.8.FATOR!I32))</f>
        <v>0</v>
      </c>
      <c r="J32" s="96">
        <f>IF(AND(J$30=$B$31,$C32=$B$31),$D32,IF(AND(J$30&gt;$C32,J$30&lt;=($B32+$C32)),$D32/$B32,0)/IF(A.8.FATOR!J32=0,1,A.8.FATOR!J32))</f>
        <v>0</v>
      </c>
      <c r="K32" s="96">
        <f>IF(AND(K$30=$B$31,$C32=$B$31),$D32,IF(AND(K$30&gt;$C32,K$30&lt;=($B32+$C32)),$D32/$B32,0)/IF(A.8.FATOR!K32=0,1,A.8.FATOR!K32))</f>
        <v>0</v>
      </c>
      <c r="L32" s="96">
        <f>IF(AND(L$30=$B$31,$C32=$B$31),$D32,IF(AND(L$30&gt;$C32,L$30&lt;=($B32+$C32)),$D32/$B32,0)/IF(A.8.FATOR!L32=0,1,A.8.FATOR!L32))</f>
        <v>0</v>
      </c>
      <c r="M32" s="96">
        <f>IF(AND(M$30=$B$31,$C32=$B$31),$D32,IF(AND(M$30&gt;$C32,M$30&lt;=($B32+$C32)),$D32/$B32,0)/IF(A.8.FATOR!M32=0,1,A.8.FATOR!M32))</f>
        <v>0</v>
      </c>
      <c r="N32" s="96">
        <f>IF(AND(N$30=$B$31,$C32=$B$31),$D32,IF(AND(N$30&gt;$C32,N$30&lt;=($B32+$C32)),$D32/$B32,0)/IF(A.8.FATOR!N32=0,1,A.8.FATOR!N32))</f>
        <v>0</v>
      </c>
      <c r="O32" s="96">
        <f>IF(AND(O$30=$B$31,$C32=$B$31),$D32,IF(AND(O$30&gt;$C32,O$30&lt;=($B32+$C32)),$D32/$B32,0)/IF(A.8.FATOR!O32=0,1,A.8.FATOR!O32))</f>
        <v>0</v>
      </c>
      <c r="P32" s="96">
        <f>IF(AND(P$30=$B$31,$C32=$B$31),$D32,IF(AND(P$30&gt;$C32,P$30&lt;=($B32+$C32)),$D32/$B32,0)/IF(A.8.FATOR!P32=0,1,A.8.FATOR!P32))</f>
        <v>0</v>
      </c>
      <c r="Q32" s="96">
        <f>IF(AND(Q$30=$B$31,$C32=$B$31),$D32,IF(AND(Q$30&gt;$C32,Q$30&lt;=($B32+$C32)),$D32/$B32,0)/IF(A.8.FATOR!Q32=0,1,A.8.FATOR!Q32))</f>
        <v>0</v>
      </c>
      <c r="R32" s="96">
        <f>IF(AND(R$30=$B$31,$C32=$B$31),$D32,IF(AND(R$30&gt;$C32,R$30&lt;=($B32+$C32)),$D32/$B32,0)/IF(A.8.FATOR!R32=0,1,A.8.FATOR!R32))</f>
        <v>0</v>
      </c>
      <c r="S32" s="96">
        <f>IF(AND(S$30=$B$31,$C32=$B$31),$D32,IF(AND(S$30&gt;$C32,S$30&lt;=($B32+$C32)),$D32/$B32,0)/IF(A.8.FATOR!S32=0,1,A.8.FATOR!S32))</f>
        <v>0</v>
      </c>
      <c r="T32" s="96">
        <f>IF(AND(T$30=$B$31,$C32=$B$31),$D32,IF(AND(T$30&gt;$C32,T$30&lt;=($B32+$C32)),$D32/$B32,0)/IF(A.8.FATOR!T32=0,1,A.8.FATOR!T32))</f>
        <v>0</v>
      </c>
      <c r="U32" s="96">
        <f>IF(AND(U$30=$B$31,$C32=$B$31),$D32,IF(AND(U$30&gt;$C32,U$30&lt;=($B32+$C32)),$D32/$B32,0)/IF(A.8.FATOR!U32=0,1,A.8.FATOR!U32))</f>
        <v>0</v>
      </c>
      <c r="V32" s="96">
        <f>IF(AND(V$30=$B$31,$C32=$B$31),$D32,IF(AND(V$30&gt;$C32,V$30&lt;=($B32+$C32)),$D32/$B32,0)/IF(A.8.FATOR!V32=0,1,A.8.FATOR!V32))</f>
        <v>0</v>
      </c>
      <c r="W32" s="96">
        <f>IF(AND(W$30=$B$31,$C32=$B$31),$D32,IF(AND(W$30&gt;$C32,W$30&lt;=($B32+$C32)),$D32/$B32,0)/IF(A.8.FATOR!W32=0,1,A.8.FATOR!W32))</f>
        <v>0</v>
      </c>
      <c r="X32" s="96">
        <f>IF(AND(X$30=$B$31,$C32=$B$31),$D32,IF(AND(X$30&gt;$C32,X$30&lt;=($B32+$C32)),$D32/$B32,0)/IF(A.8.FATOR!X32=0,1,A.8.FATOR!X32))</f>
        <v>0</v>
      </c>
      <c r="Y32" s="85"/>
      <c r="Z32" s="83"/>
      <c r="AB32" s="86"/>
    </row>
    <row r="33" spans="2:28" x14ac:dyDescent="0.2">
      <c r="B33" s="517">
        <f t="shared" ref="B33:B51" si="11">MIN(C$30,MAX((B$31-C32-1),0))</f>
        <v>5</v>
      </c>
      <c r="C33" s="114">
        <f>C32+1</f>
        <v>2</v>
      </c>
      <c r="D33" s="97">
        <f t="shared" si="10"/>
        <v>0</v>
      </c>
      <c r="E33" s="96">
        <f>IF(AND(E$30=$B$31,$C33=$B$31),$D33,IF(AND(E$30&gt;$C33,E$30&lt;=($B33+$C33)),$D33/$B33,0)/IF(A.8.FATOR!E33=0,1,A.8.FATOR!E33))</f>
        <v>0</v>
      </c>
      <c r="F33" s="96">
        <f>IF(AND(F$30=$B$31,$C33=$B$31),$D33,IF(AND(F$30&gt;$C33,F$30&lt;=($B33+$C33)),$D33/$B33,0)/IF(A.8.FATOR!F33=0,1,A.8.FATOR!F33))</f>
        <v>0</v>
      </c>
      <c r="G33" s="96">
        <f>IF(AND(G$30=$B$31,$C33=$B$31),$D33,IF(AND(G$30&gt;$C33,G$30&lt;=($B33+$C33)),$D33/$B33,0)/IF(A.8.FATOR!G33=0,1,A.8.FATOR!G33))</f>
        <v>0</v>
      </c>
      <c r="H33" s="96">
        <f>IF(AND(H$30=$B$31,$C33=$B$31),$D33,IF(AND(H$30&gt;$C33,H$30&lt;=($B33+$C33)),$D33/$B33,0)/IF(A.8.FATOR!H33=0,1,A.8.FATOR!H33))</f>
        <v>0</v>
      </c>
      <c r="I33" s="96">
        <f>IF(AND(I$30=$B$31,$C33=$B$31),$D33,IF(AND(I$30&gt;$C33,I$30&lt;=($B33+$C33)),$D33/$B33,0)/IF(A.8.FATOR!I33=0,1,A.8.FATOR!I33))</f>
        <v>0</v>
      </c>
      <c r="J33" s="96">
        <f>IF(AND(J$30=$B$31,$C33=$B$31),$D33,IF(AND(J$30&gt;$C33,J$30&lt;=($B33+$C33)),$D33/$B33,0)/IF(A.8.FATOR!J33=0,1,A.8.FATOR!J33))</f>
        <v>0</v>
      </c>
      <c r="K33" s="96">
        <f>IF(AND(K$30=$B$31,$C33=$B$31),$D33,IF(AND(K$30&gt;$C33,K$30&lt;=($B33+$C33)),$D33/$B33,0)/IF(A.8.FATOR!K33=0,1,A.8.FATOR!K33))</f>
        <v>0</v>
      </c>
      <c r="L33" s="96">
        <f>IF(AND(L$30=$B$31,$C33=$B$31),$D33,IF(AND(L$30&gt;$C33,L$30&lt;=($B33+$C33)),$D33/$B33,0)/IF(A.8.FATOR!L33=0,1,A.8.FATOR!L33))</f>
        <v>0</v>
      </c>
      <c r="M33" s="96">
        <f>IF(AND(M$30=$B$31,$C33=$B$31),$D33,IF(AND(M$30&gt;$C33,M$30&lt;=($B33+$C33)),$D33/$B33,0)/IF(A.8.FATOR!M33=0,1,A.8.FATOR!M33))</f>
        <v>0</v>
      </c>
      <c r="N33" s="96">
        <f>IF(AND(N$30=$B$31,$C33=$B$31),$D33,IF(AND(N$30&gt;$C33,N$30&lt;=($B33+$C33)),$D33/$B33,0)/IF(A.8.FATOR!N33=0,1,A.8.FATOR!N33))</f>
        <v>0</v>
      </c>
      <c r="O33" s="96">
        <f>IF(AND(O$30=$B$31,$C33=$B$31),$D33,IF(AND(O$30&gt;$C33,O$30&lt;=($B33+$C33)),$D33/$B33,0)/IF(A.8.FATOR!O33=0,1,A.8.FATOR!O33))</f>
        <v>0</v>
      </c>
      <c r="P33" s="96">
        <f>IF(AND(P$30=$B$31,$C33=$B$31),$D33,IF(AND(P$30&gt;$C33,P$30&lt;=($B33+$C33)),$D33/$B33,0)/IF(A.8.FATOR!P33=0,1,A.8.FATOR!P33))</f>
        <v>0</v>
      </c>
      <c r="Q33" s="96">
        <f>IF(AND(Q$30=$B$31,$C33=$B$31),$D33,IF(AND(Q$30&gt;$C33,Q$30&lt;=($B33+$C33)),$D33/$B33,0)/IF(A.8.FATOR!Q33=0,1,A.8.FATOR!Q33))</f>
        <v>0</v>
      </c>
      <c r="R33" s="96">
        <f>IF(AND(R$30=$B$31,$C33=$B$31),$D33,IF(AND(R$30&gt;$C33,R$30&lt;=($B33+$C33)),$D33/$B33,0)/IF(A.8.FATOR!R33=0,1,A.8.FATOR!R33))</f>
        <v>0</v>
      </c>
      <c r="S33" s="96">
        <f>IF(AND(S$30=$B$31,$C33=$B$31),$D33,IF(AND(S$30&gt;$C33,S$30&lt;=($B33+$C33)),$D33/$B33,0)/IF(A.8.FATOR!S33=0,1,A.8.FATOR!S33))</f>
        <v>0</v>
      </c>
      <c r="T33" s="96">
        <f>IF(AND(T$30=$B$31,$C33=$B$31),$D33,IF(AND(T$30&gt;$C33,T$30&lt;=($B33+$C33)),$D33/$B33,0)/IF(A.8.FATOR!T33=0,1,A.8.FATOR!T33))</f>
        <v>0</v>
      </c>
      <c r="U33" s="96">
        <f>IF(AND(U$30=$B$31,$C33=$B$31),$D33,IF(AND(U$30&gt;$C33,U$30&lt;=($B33+$C33)),$D33/$B33,0)/IF(A.8.FATOR!U33=0,1,A.8.FATOR!U33))</f>
        <v>0</v>
      </c>
      <c r="V33" s="96">
        <f>IF(AND(V$30=$B$31,$C33=$B$31),$D33,IF(AND(V$30&gt;$C33,V$30&lt;=($B33+$C33)),$D33/$B33,0)/IF(A.8.FATOR!V33=0,1,A.8.FATOR!V33))</f>
        <v>0</v>
      </c>
      <c r="W33" s="96">
        <f>IF(AND(W$30=$B$31,$C33=$B$31),$D33,IF(AND(W$30&gt;$C33,W$30&lt;=($B33+$C33)),$D33/$B33,0)/IF(A.8.FATOR!W33=0,1,A.8.FATOR!W33))</f>
        <v>0</v>
      </c>
      <c r="X33" s="96">
        <f>IF(AND(X$30=$B$31,$C33=$B$31),$D33,IF(AND(X$30&gt;$C33,X$30&lt;=($B33+$C33)),$D33/$B33,0)/IF(A.8.FATOR!X33=0,1,A.8.FATOR!X33))</f>
        <v>0</v>
      </c>
      <c r="Y33" s="85"/>
      <c r="Z33" s="83"/>
      <c r="AB33" s="86"/>
    </row>
    <row r="34" spans="2:28" x14ac:dyDescent="0.2">
      <c r="B34" s="517">
        <f t="shared" si="11"/>
        <v>5</v>
      </c>
      <c r="C34" s="114">
        <f t="shared" ref="C34:C51" si="12">C33+1</f>
        <v>3</v>
      </c>
      <c r="D34" s="97">
        <f t="shared" si="10"/>
        <v>0</v>
      </c>
      <c r="E34" s="96">
        <f>IF(AND(E$30=$B$31,$C34=$B$31),$D34,IF(AND(E$30&gt;$C34,E$30&lt;=($B34+$C34)),$D34/$B34,0)/IF(A.8.FATOR!E34=0,1,A.8.FATOR!E34))</f>
        <v>0</v>
      </c>
      <c r="F34" s="96">
        <f>IF(AND(F$30=$B$31,$C34=$B$31),$D34,IF(AND(F$30&gt;$C34,F$30&lt;=($B34+$C34)),$D34/$B34,0)/IF(A.8.FATOR!F34=0,1,A.8.FATOR!F34))</f>
        <v>0</v>
      </c>
      <c r="G34" s="96">
        <f>IF(AND(G$30=$B$31,$C34=$B$31),$D34,IF(AND(G$30&gt;$C34,G$30&lt;=($B34+$C34)),$D34/$B34,0)/IF(A.8.FATOR!G34=0,1,A.8.FATOR!G34))</f>
        <v>0</v>
      </c>
      <c r="H34" s="96">
        <f>IF(AND(H$30=$B$31,$C34=$B$31),$D34,IF(AND(H$30&gt;$C34,H$30&lt;=($B34+$C34)),$D34/$B34,0)/IF(A.8.FATOR!H34=0,1,A.8.FATOR!H34))</f>
        <v>0</v>
      </c>
      <c r="I34" s="96">
        <f>IF(AND(I$30=$B$31,$C34=$B$31),$D34,IF(AND(I$30&gt;$C34,I$30&lt;=($B34+$C34)),$D34/$B34,0)/IF(A.8.FATOR!I34=0,1,A.8.FATOR!I34))</f>
        <v>0</v>
      </c>
      <c r="J34" s="96">
        <f>IF(AND(J$30=$B$31,$C34=$B$31),$D34,IF(AND(J$30&gt;$C34,J$30&lt;=($B34+$C34)),$D34/$B34,0)/IF(A.8.FATOR!J34=0,1,A.8.FATOR!J34))</f>
        <v>0</v>
      </c>
      <c r="K34" s="96">
        <f>IF(AND(K$30=$B$31,$C34=$B$31),$D34,IF(AND(K$30&gt;$C34,K$30&lt;=($B34+$C34)),$D34/$B34,0)/IF(A.8.FATOR!K34=0,1,A.8.FATOR!K34))</f>
        <v>0</v>
      </c>
      <c r="L34" s="96">
        <f>IF(AND(L$30=$B$31,$C34=$B$31),$D34,IF(AND(L$30&gt;$C34,L$30&lt;=($B34+$C34)),$D34/$B34,0)/IF(A.8.FATOR!L34=0,1,A.8.FATOR!L34))</f>
        <v>0</v>
      </c>
      <c r="M34" s="96">
        <f>IF(AND(M$30=$B$31,$C34=$B$31),$D34,IF(AND(M$30&gt;$C34,M$30&lt;=($B34+$C34)),$D34/$B34,0)/IF(A.8.FATOR!M34=0,1,A.8.FATOR!M34))</f>
        <v>0</v>
      </c>
      <c r="N34" s="96">
        <f>IF(AND(N$30=$B$31,$C34=$B$31),$D34,IF(AND(N$30&gt;$C34,N$30&lt;=($B34+$C34)),$D34/$B34,0)/IF(A.8.FATOR!N34=0,1,A.8.FATOR!N34))</f>
        <v>0</v>
      </c>
      <c r="O34" s="96">
        <f>IF(AND(O$30=$B$31,$C34=$B$31),$D34,IF(AND(O$30&gt;$C34,O$30&lt;=($B34+$C34)),$D34/$B34,0)/IF(A.8.FATOR!O34=0,1,A.8.FATOR!O34))</f>
        <v>0</v>
      </c>
      <c r="P34" s="96">
        <f>IF(AND(P$30=$B$31,$C34=$B$31),$D34,IF(AND(P$30&gt;$C34,P$30&lt;=($B34+$C34)),$D34/$B34,0)/IF(A.8.FATOR!P34=0,1,A.8.FATOR!P34))</f>
        <v>0</v>
      </c>
      <c r="Q34" s="96">
        <f>IF(AND(Q$30=$B$31,$C34=$B$31),$D34,IF(AND(Q$30&gt;$C34,Q$30&lt;=($B34+$C34)),$D34/$B34,0)/IF(A.8.FATOR!Q34=0,1,A.8.FATOR!Q34))</f>
        <v>0</v>
      </c>
      <c r="R34" s="96">
        <f>IF(AND(R$30=$B$31,$C34=$B$31),$D34,IF(AND(R$30&gt;$C34,R$30&lt;=($B34+$C34)),$D34/$B34,0)/IF(A.8.FATOR!R34=0,1,A.8.FATOR!R34))</f>
        <v>0</v>
      </c>
      <c r="S34" s="96">
        <f>IF(AND(S$30=$B$31,$C34=$B$31),$D34,IF(AND(S$30&gt;$C34,S$30&lt;=($B34+$C34)),$D34/$B34,0)/IF(A.8.FATOR!S34=0,1,A.8.FATOR!S34))</f>
        <v>0</v>
      </c>
      <c r="T34" s="96">
        <f>IF(AND(T$30=$B$31,$C34=$B$31),$D34,IF(AND(T$30&gt;$C34,T$30&lt;=($B34+$C34)),$D34/$B34,0)/IF(A.8.FATOR!T34=0,1,A.8.FATOR!T34))</f>
        <v>0</v>
      </c>
      <c r="U34" s="96">
        <f>IF(AND(U$30=$B$31,$C34=$B$31),$D34,IF(AND(U$30&gt;$C34,U$30&lt;=($B34+$C34)),$D34/$B34,0)/IF(A.8.FATOR!U34=0,1,A.8.FATOR!U34))</f>
        <v>0</v>
      </c>
      <c r="V34" s="96">
        <f>IF(AND(V$30=$B$31,$C34=$B$31),$D34,IF(AND(V$30&gt;$C34,V$30&lt;=($B34+$C34)),$D34/$B34,0)/IF(A.8.FATOR!V34=0,1,A.8.FATOR!V34))</f>
        <v>0</v>
      </c>
      <c r="W34" s="96">
        <f>IF(AND(W$30=$B$31,$C34=$B$31),$D34,IF(AND(W$30&gt;$C34,W$30&lt;=($B34+$C34)),$D34/$B34,0)/IF(A.8.FATOR!W34=0,1,A.8.FATOR!W34))</f>
        <v>0</v>
      </c>
      <c r="X34" s="96">
        <f>IF(AND(X$30=$B$31,$C34=$B$31),$D34,IF(AND(X$30&gt;$C34,X$30&lt;=($B34+$C34)),$D34/$B34,0)/IF(A.8.FATOR!X34=0,1,A.8.FATOR!X34))</f>
        <v>0</v>
      </c>
      <c r="Y34" s="85"/>
      <c r="Z34" s="83"/>
      <c r="AB34" s="86"/>
    </row>
    <row r="35" spans="2:28" x14ac:dyDescent="0.2">
      <c r="B35" s="517">
        <f t="shared" si="11"/>
        <v>5</v>
      </c>
      <c r="C35" s="114">
        <f t="shared" si="12"/>
        <v>4</v>
      </c>
      <c r="D35" s="97">
        <f t="shared" si="10"/>
        <v>0</v>
      </c>
      <c r="E35" s="96">
        <f>IF(AND(E$30=$B$31,$C35=$B$31),$D35,IF(AND(E$30&gt;$C35,E$30&lt;=($B35+$C35)),$D35/$B35,0)/IF(A.8.FATOR!E35=0,1,A.8.FATOR!E35))</f>
        <v>0</v>
      </c>
      <c r="F35" s="96">
        <f>IF(AND(F$30=$B$31,$C35=$B$31),$D35,IF(AND(F$30&gt;$C35,F$30&lt;=($B35+$C35)),$D35/$B35,0)/IF(A.8.FATOR!F35=0,1,A.8.FATOR!F35))</f>
        <v>0</v>
      </c>
      <c r="G35" s="96">
        <f>IF(AND(G$30=$B$31,$C35=$B$31),$D35,IF(AND(G$30&gt;$C35,G$30&lt;=($B35+$C35)),$D35/$B35,0)/IF(A.8.FATOR!G35=0,1,A.8.FATOR!G35))</f>
        <v>0</v>
      </c>
      <c r="H35" s="96">
        <f>IF(AND(H$30=$B$31,$C35=$B$31),$D35,IF(AND(H$30&gt;$C35,H$30&lt;=($B35+$C35)),$D35/$B35,0)/IF(A.8.FATOR!H35=0,1,A.8.FATOR!H35))</f>
        <v>0</v>
      </c>
      <c r="I35" s="96">
        <f>IF(AND(I$30=$B$31,$C35=$B$31),$D35,IF(AND(I$30&gt;$C35,I$30&lt;=($B35+$C35)),$D35/$B35,0)/IF(A.8.FATOR!I35=0,1,A.8.FATOR!I35))</f>
        <v>0</v>
      </c>
      <c r="J35" s="96">
        <f>IF(AND(J$30=$B$31,$C35=$B$31),$D35,IF(AND(J$30&gt;$C35,J$30&lt;=($B35+$C35)),$D35/$B35,0)/IF(A.8.FATOR!J35=0,1,A.8.FATOR!J35))</f>
        <v>0</v>
      </c>
      <c r="K35" s="96">
        <f>IF(AND(K$30=$B$31,$C35=$B$31),$D35,IF(AND(K$30&gt;$C35,K$30&lt;=($B35+$C35)),$D35/$B35,0)/IF(A.8.FATOR!K35=0,1,A.8.FATOR!K35))</f>
        <v>0</v>
      </c>
      <c r="L35" s="96">
        <f>IF(AND(L$30=$B$31,$C35=$B$31),$D35,IF(AND(L$30&gt;$C35,L$30&lt;=($B35+$C35)),$D35/$B35,0)/IF(A.8.FATOR!L35=0,1,A.8.FATOR!L35))</f>
        <v>0</v>
      </c>
      <c r="M35" s="96">
        <f>IF(AND(M$30=$B$31,$C35=$B$31),$D35,IF(AND(M$30&gt;$C35,M$30&lt;=($B35+$C35)),$D35/$B35,0)/IF(A.8.FATOR!M35=0,1,A.8.FATOR!M35))</f>
        <v>0</v>
      </c>
      <c r="N35" s="96">
        <f>IF(AND(N$30=$B$31,$C35=$B$31),$D35,IF(AND(N$30&gt;$C35,N$30&lt;=($B35+$C35)),$D35/$B35,0)/IF(A.8.FATOR!N35=0,1,A.8.FATOR!N35))</f>
        <v>0</v>
      </c>
      <c r="O35" s="96">
        <f>IF(AND(O$30=$B$31,$C35=$B$31),$D35,IF(AND(O$30&gt;$C35,O$30&lt;=($B35+$C35)),$D35/$B35,0)/IF(A.8.FATOR!O35=0,1,A.8.FATOR!O35))</f>
        <v>0</v>
      </c>
      <c r="P35" s="96">
        <f>IF(AND(P$30=$B$31,$C35=$B$31),$D35,IF(AND(P$30&gt;$C35,P$30&lt;=($B35+$C35)),$D35/$B35,0)/IF(A.8.FATOR!P35=0,1,A.8.FATOR!P35))</f>
        <v>0</v>
      </c>
      <c r="Q35" s="96">
        <f>IF(AND(Q$30=$B$31,$C35=$B$31),$D35,IF(AND(Q$30&gt;$C35,Q$30&lt;=($B35+$C35)),$D35/$B35,0)/IF(A.8.FATOR!Q35=0,1,A.8.FATOR!Q35))</f>
        <v>0</v>
      </c>
      <c r="R35" s="96">
        <f>IF(AND(R$30=$B$31,$C35=$B$31),$D35,IF(AND(R$30&gt;$C35,R$30&lt;=($B35+$C35)),$D35/$B35,0)/IF(A.8.FATOR!R35=0,1,A.8.FATOR!R35))</f>
        <v>0</v>
      </c>
      <c r="S35" s="96">
        <f>IF(AND(S$30=$B$31,$C35=$B$31),$D35,IF(AND(S$30&gt;$C35,S$30&lt;=($B35+$C35)),$D35/$B35,0)/IF(A.8.FATOR!S35=0,1,A.8.FATOR!S35))</f>
        <v>0</v>
      </c>
      <c r="T35" s="96">
        <f>IF(AND(T$30=$B$31,$C35=$B$31),$D35,IF(AND(T$30&gt;$C35,T$30&lt;=($B35+$C35)),$D35/$B35,0)/IF(A.8.FATOR!T35=0,1,A.8.FATOR!T35))</f>
        <v>0</v>
      </c>
      <c r="U35" s="96">
        <f>IF(AND(U$30=$B$31,$C35=$B$31),$D35,IF(AND(U$30&gt;$C35,U$30&lt;=($B35+$C35)),$D35/$B35,0)/IF(A.8.FATOR!U35=0,1,A.8.FATOR!U35))</f>
        <v>0</v>
      </c>
      <c r="V35" s="96">
        <f>IF(AND(V$30=$B$31,$C35=$B$31),$D35,IF(AND(V$30&gt;$C35,V$30&lt;=($B35+$C35)),$D35/$B35,0)/IF(A.8.FATOR!V35=0,1,A.8.FATOR!V35))</f>
        <v>0</v>
      </c>
      <c r="W35" s="96">
        <f>IF(AND(W$30=$B$31,$C35=$B$31),$D35,IF(AND(W$30&gt;$C35,W$30&lt;=($B35+$C35)),$D35/$B35,0)/IF(A.8.FATOR!W35=0,1,A.8.FATOR!W35))</f>
        <v>0</v>
      </c>
      <c r="X35" s="96">
        <f>IF(AND(X$30=$B$31,$C35=$B$31),$D35,IF(AND(X$30&gt;$C35,X$30&lt;=($B35+$C35)),$D35/$B35,0)/IF(A.8.FATOR!X35=0,1,A.8.FATOR!X35))</f>
        <v>0</v>
      </c>
      <c r="Y35" s="85"/>
      <c r="Z35" s="83"/>
      <c r="AB35" s="86"/>
    </row>
    <row r="36" spans="2:28" x14ac:dyDescent="0.2">
      <c r="B36" s="517">
        <f t="shared" si="11"/>
        <v>5</v>
      </c>
      <c r="C36" s="114">
        <f t="shared" si="12"/>
        <v>5</v>
      </c>
      <c r="D36" s="97">
        <f t="shared" si="10"/>
        <v>0</v>
      </c>
      <c r="E36" s="96">
        <f>IF(AND(E$30=$B$31,$C36=$B$31),$D36,IF(AND(E$30&gt;$C36,E$30&lt;=($B36+$C36)),$D36/$B36,0)/IF(A.8.FATOR!E36=0,1,A.8.FATOR!E36))</f>
        <v>0</v>
      </c>
      <c r="F36" s="96">
        <f>IF(AND(F$30=$B$31,$C36=$B$31),$D36,IF(AND(F$30&gt;$C36,F$30&lt;=($B36+$C36)),$D36/$B36,0)/IF(A.8.FATOR!F36=0,1,A.8.FATOR!F36))</f>
        <v>0</v>
      </c>
      <c r="G36" s="96">
        <f>IF(AND(G$30=$B$31,$C36=$B$31),$D36,IF(AND(G$30&gt;$C36,G$30&lt;=($B36+$C36)),$D36/$B36,0)/IF(A.8.FATOR!G36=0,1,A.8.FATOR!G36))</f>
        <v>0</v>
      </c>
      <c r="H36" s="96">
        <f>IF(AND(H$30=$B$31,$C36=$B$31),$D36,IF(AND(H$30&gt;$C36,H$30&lt;=($B36+$C36)),$D36/$B36,0)/IF(A.8.FATOR!H36=0,1,A.8.FATOR!H36))</f>
        <v>0</v>
      </c>
      <c r="I36" s="96">
        <f>IF(AND(I$30=$B$31,$C36=$B$31),$D36,IF(AND(I$30&gt;$C36,I$30&lt;=($B36+$C36)),$D36/$B36,0)/IF(A.8.FATOR!I36=0,1,A.8.FATOR!I36))</f>
        <v>0</v>
      </c>
      <c r="J36" s="96">
        <f>IF(AND(J$30=$B$31,$C36=$B$31),$D36,IF(AND(J$30&gt;$C36,J$30&lt;=($B36+$C36)),$D36/$B36,0)/IF(A.8.FATOR!J36=0,1,A.8.FATOR!J36))</f>
        <v>0</v>
      </c>
      <c r="K36" s="96">
        <f>IF(AND(K$30=$B$31,$C36=$B$31),$D36,IF(AND(K$30&gt;$C36,K$30&lt;=($B36+$C36)),$D36/$B36,0)/IF(A.8.FATOR!K36=0,1,A.8.FATOR!K36))</f>
        <v>0</v>
      </c>
      <c r="L36" s="96">
        <f>IF(AND(L$30=$B$31,$C36=$B$31),$D36,IF(AND(L$30&gt;$C36,L$30&lt;=($B36+$C36)),$D36/$B36,0)/IF(A.8.FATOR!L36=0,1,A.8.FATOR!L36))</f>
        <v>0</v>
      </c>
      <c r="M36" s="96">
        <f>IF(AND(M$30=$B$31,$C36=$B$31),$D36,IF(AND(M$30&gt;$C36,M$30&lt;=($B36+$C36)),$D36/$B36,0)/IF(A.8.FATOR!M36=0,1,A.8.FATOR!M36))</f>
        <v>0</v>
      </c>
      <c r="N36" s="96">
        <f>IF(AND(N$30=$B$31,$C36=$B$31),$D36,IF(AND(N$30&gt;$C36,N$30&lt;=($B36+$C36)),$D36/$B36,0)/IF(A.8.FATOR!N36=0,1,A.8.FATOR!N36))</f>
        <v>0</v>
      </c>
      <c r="O36" s="96">
        <f>IF(AND(O$30=$B$31,$C36=$B$31),$D36,IF(AND(O$30&gt;$C36,O$30&lt;=($B36+$C36)),$D36/$B36,0)/IF(A.8.FATOR!O36=0,1,A.8.FATOR!O36))</f>
        <v>0</v>
      </c>
      <c r="P36" s="96">
        <f>IF(AND(P$30=$B$31,$C36=$B$31),$D36,IF(AND(P$30&gt;$C36,P$30&lt;=($B36+$C36)),$D36/$B36,0)/IF(A.8.FATOR!P36=0,1,A.8.FATOR!P36))</f>
        <v>0</v>
      </c>
      <c r="Q36" s="96">
        <f>IF(AND(Q$30=$B$31,$C36=$B$31),$D36,IF(AND(Q$30&gt;$C36,Q$30&lt;=($B36+$C36)),$D36/$B36,0)/IF(A.8.FATOR!Q36=0,1,A.8.FATOR!Q36))</f>
        <v>0</v>
      </c>
      <c r="R36" s="96">
        <f>IF(AND(R$30=$B$31,$C36=$B$31),$D36,IF(AND(R$30&gt;$C36,R$30&lt;=($B36+$C36)),$D36/$B36,0)/IF(A.8.FATOR!R36=0,1,A.8.FATOR!R36))</f>
        <v>0</v>
      </c>
      <c r="S36" s="96">
        <f>IF(AND(S$30=$B$31,$C36=$B$31),$D36,IF(AND(S$30&gt;$C36,S$30&lt;=($B36+$C36)),$D36/$B36,0)/IF(A.8.FATOR!S36=0,1,A.8.FATOR!S36))</f>
        <v>0</v>
      </c>
      <c r="T36" s="96">
        <f>IF(AND(T$30=$B$31,$C36=$B$31),$D36,IF(AND(T$30&gt;$C36,T$30&lt;=($B36+$C36)),$D36/$B36,0)/IF(A.8.FATOR!T36=0,1,A.8.FATOR!T36))</f>
        <v>0</v>
      </c>
      <c r="U36" s="96">
        <f>IF(AND(U$30=$B$31,$C36=$B$31),$D36,IF(AND(U$30&gt;$C36,U$30&lt;=($B36+$C36)),$D36/$B36,0)/IF(A.8.FATOR!U36=0,1,A.8.FATOR!U36))</f>
        <v>0</v>
      </c>
      <c r="V36" s="96">
        <f>IF(AND(V$30=$B$31,$C36=$B$31),$D36,IF(AND(V$30&gt;$C36,V$30&lt;=($B36+$C36)),$D36/$B36,0)/IF(A.8.FATOR!V36=0,1,A.8.FATOR!V36))</f>
        <v>0</v>
      </c>
      <c r="W36" s="96">
        <f>IF(AND(W$30=$B$31,$C36=$B$31),$D36,IF(AND(W$30&gt;$C36,W$30&lt;=($B36+$C36)),$D36/$B36,0)/IF(A.8.FATOR!W36=0,1,A.8.FATOR!W36))</f>
        <v>0</v>
      </c>
      <c r="X36" s="96">
        <f>IF(AND(X$30=$B$31,$C36=$B$31),$D36,IF(AND(X$30&gt;$C36,X$30&lt;=($B36+$C36)),$D36/$B36,0)/IF(A.8.FATOR!X36=0,1,A.8.FATOR!X36))</f>
        <v>0</v>
      </c>
      <c r="Y36" s="85"/>
      <c r="Z36" s="83"/>
      <c r="AB36" s="86"/>
    </row>
    <row r="37" spans="2:28" x14ac:dyDescent="0.2">
      <c r="B37" s="517">
        <f t="shared" si="11"/>
        <v>5</v>
      </c>
      <c r="C37" s="114">
        <f t="shared" si="12"/>
        <v>6</v>
      </c>
      <c r="D37" s="97">
        <f t="shared" si="10"/>
        <v>0</v>
      </c>
      <c r="E37" s="96">
        <f>IF(AND(E$30=$B$31,$C37=$B$31),$D37,IF(AND(E$30&gt;$C37,E$30&lt;=($B37+$C37)),$D37/$B37,0)/IF(A.8.FATOR!E37=0,1,A.8.FATOR!E37))</f>
        <v>0</v>
      </c>
      <c r="F37" s="96">
        <f>IF(AND(F$30=$B$31,$C37=$B$31),$D37,IF(AND(F$30&gt;$C37,F$30&lt;=($B37+$C37)),$D37/$B37,0)/IF(A.8.FATOR!F37=0,1,A.8.FATOR!F37))</f>
        <v>0</v>
      </c>
      <c r="G37" s="96">
        <f>IF(AND(G$30=$B$31,$C37=$B$31),$D37,IF(AND(G$30&gt;$C37,G$30&lt;=($B37+$C37)),$D37/$B37,0)/IF(A.8.FATOR!G37=0,1,A.8.FATOR!G37))</f>
        <v>0</v>
      </c>
      <c r="H37" s="96">
        <f>IF(AND(H$30=$B$31,$C37=$B$31),$D37,IF(AND(H$30&gt;$C37,H$30&lt;=($B37+$C37)),$D37/$B37,0)/IF(A.8.FATOR!H37=0,1,A.8.FATOR!H37))</f>
        <v>0</v>
      </c>
      <c r="I37" s="96">
        <f>IF(AND(I$30=$B$31,$C37=$B$31),$D37,IF(AND(I$30&gt;$C37,I$30&lt;=($B37+$C37)),$D37/$B37,0)/IF(A.8.FATOR!I37=0,1,A.8.FATOR!I37))</f>
        <v>0</v>
      </c>
      <c r="J37" s="96">
        <f>IF(AND(J$30=$B$31,$C37=$B$31),$D37,IF(AND(J$30&gt;$C37,J$30&lt;=($B37+$C37)),$D37/$B37,0)/IF(A.8.FATOR!J37=0,1,A.8.FATOR!J37))</f>
        <v>0</v>
      </c>
      <c r="K37" s="96">
        <f>IF(AND(K$30=$B$31,$C37=$B$31),$D37,IF(AND(K$30&gt;$C37,K$30&lt;=($B37+$C37)),$D37/$B37,0)/IF(A.8.FATOR!K37=0,1,A.8.FATOR!K37))</f>
        <v>0</v>
      </c>
      <c r="L37" s="96">
        <f>IF(AND(L$30=$B$31,$C37=$B$31),$D37,IF(AND(L$30&gt;$C37,L$30&lt;=($B37+$C37)),$D37/$B37,0)/IF(A.8.FATOR!L37=0,1,A.8.FATOR!L37))</f>
        <v>0</v>
      </c>
      <c r="M37" s="96">
        <f>IF(AND(M$30=$B$31,$C37=$B$31),$D37,IF(AND(M$30&gt;$C37,M$30&lt;=($B37+$C37)),$D37/$B37,0)/IF(A.8.FATOR!M37=0,1,A.8.FATOR!M37))</f>
        <v>0</v>
      </c>
      <c r="N37" s="96">
        <f>IF(AND(N$30=$B$31,$C37=$B$31),$D37,IF(AND(N$30&gt;$C37,N$30&lt;=($B37+$C37)),$D37/$B37,0)/IF(A.8.FATOR!N37=0,1,A.8.FATOR!N37))</f>
        <v>0</v>
      </c>
      <c r="O37" s="96">
        <f>IF(AND(O$30=$B$31,$C37=$B$31),$D37,IF(AND(O$30&gt;$C37,O$30&lt;=($B37+$C37)),$D37/$B37,0)/IF(A.8.FATOR!O37=0,1,A.8.FATOR!O37))</f>
        <v>0</v>
      </c>
      <c r="P37" s="96">
        <f>IF(AND(P$30=$B$31,$C37=$B$31),$D37,IF(AND(P$30&gt;$C37,P$30&lt;=($B37+$C37)),$D37/$B37,0)/IF(A.8.FATOR!P37=0,1,A.8.FATOR!P37))</f>
        <v>0</v>
      </c>
      <c r="Q37" s="96">
        <f>IF(AND(Q$30=$B$31,$C37=$B$31),$D37,IF(AND(Q$30&gt;$C37,Q$30&lt;=($B37+$C37)),$D37/$B37,0)/IF(A.8.FATOR!Q37=0,1,A.8.FATOR!Q37))</f>
        <v>0</v>
      </c>
      <c r="R37" s="96">
        <f>IF(AND(R$30=$B$31,$C37=$B$31),$D37,IF(AND(R$30&gt;$C37,R$30&lt;=($B37+$C37)),$D37/$B37,0)/IF(A.8.FATOR!R37=0,1,A.8.FATOR!R37))</f>
        <v>0</v>
      </c>
      <c r="S37" s="96">
        <f>IF(AND(S$30=$B$31,$C37=$B$31),$D37,IF(AND(S$30&gt;$C37,S$30&lt;=($B37+$C37)),$D37/$B37,0)/IF(A.8.FATOR!S37=0,1,A.8.FATOR!S37))</f>
        <v>0</v>
      </c>
      <c r="T37" s="96">
        <f>IF(AND(T$30=$B$31,$C37=$B$31),$D37,IF(AND(T$30&gt;$C37,T$30&lt;=($B37+$C37)),$D37/$B37,0)/IF(A.8.FATOR!T37=0,1,A.8.FATOR!T37))</f>
        <v>0</v>
      </c>
      <c r="U37" s="96">
        <f>IF(AND(U$30=$B$31,$C37=$B$31),$D37,IF(AND(U$30&gt;$C37,U$30&lt;=($B37+$C37)),$D37/$B37,0)/IF(A.8.FATOR!U37=0,1,A.8.FATOR!U37))</f>
        <v>0</v>
      </c>
      <c r="V37" s="96">
        <f>IF(AND(V$30=$B$31,$C37=$B$31),$D37,IF(AND(V$30&gt;$C37,V$30&lt;=($B37+$C37)),$D37/$B37,0)/IF(A.8.FATOR!V37=0,1,A.8.FATOR!V37))</f>
        <v>0</v>
      </c>
      <c r="W37" s="96">
        <f>IF(AND(W$30=$B$31,$C37=$B$31),$D37,IF(AND(W$30&gt;$C37,W$30&lt;=($B37+$C37)),$D37/$B37,0)/IF(A.8.FATOR!W37=0,1,A.8.FATOR!W37))</f>
        <v>0</v>
      </c>
      <c r="X37" s="96">
        <f>IF(AND(X$30=$B$31,$C37=$B$31),$D37,IF(AND(X$30&gt;$C37,X$30&lt;=($B37+$C37)),$D37/$B37,0)/IF(A.8.FATOR!X37=0,1,A.8.FATOR!X37))</f>
        <v>0</v>
      </c>
      <c r="Y37" s="85"/>
      <c r="Z37" s="83"/>
      <c r="AB37" s="86"/>
    </row>
    <row r="38" spans="2:28" x14ac:dyDescent="0.2">
      <c r="B38" s="517">
        <f t="shared" si="11"/>
        <v>5</v>
      </c>
      <c r="C38" s="114">
        <f t="shared" si="12"/>
        <v>7</v>
      </c>
      <c r="D38" s="97">
        <f t="shared" si="10"/>
        <v>0</v>
      </c>
      <c r="E38" s="96">
        <f>IF(AND(E$30=$B$31,$C38=$B$31),$D38,IF(AND(E$30&gt;$C38,E$30&lt;=($B38+$C38)),$D38/$B38,0)/IF(A.8.FATOR!E38=0,1,A.8.FATOR!E38))</f>
        <v>0</v>
      </c>
      <c r="F38" s="96">
        <f>IF(AND(F$30=$B$31,$C38=$B$31),$D38,IF(AND(F$30&gt;$C38,F$30&lt;=($B38+$C38)),$D38/$B38,0)/IF(A.8.FATOR!F38=0,1,A.8.FATOR!F38))</f>
        <v>0</v>
      </c>
      <c r="G38" s="96">
        <f>IF(AND(G$30=$B$31,$C38=$B$31),$D38,IF(AND(G$30&gt;$C38,G$30&lt;=($B38+$C38)),$D38/$B38,0)/IF(A.8.FATOR!G38=0,1,A.8.FATOR!G38))</f>
        <v>0</v>
      </c>
      <c r="H38" s="96">
        <f>IF(AND(H$30=$B$31,$C38=$B$31),$D38,IF(AND(H$30&gt;$C38,H$30&lt;=($B38+$C38)),$D38/$B38,0)/IF(A.8.FATOR!H38=0,1,A.8.FATOR!H38))</f>
        <v>0</v>
      </c>
      <c r="I38" s="96">
        <f>IF(AND(I$30=$B$31,$C38=$B$31),$D38,IF(AND(I$30&gt;$C38,I$30&lt;=($B38+$C38)),$D38/$B38,0)/IF(A.8.FATOR!I38=0,1,A.8.FATOR!I38))</f>
        <v>0</v>
      </c>
      <c r="J38" s="96">
        <f>IF(AND(J$30=$B$31,$C38=$B$31),$D38,IF(AND(J$30&gt;$C38,J$30&lt;=($B38+$C38)),$D38/$B38,0)/IF(A.8.FATOR!J38=0,1,A.8.FATOR!J38))</f>
        <v>0</v>
      </c>
      <c r="K38" s="96">
        <f>IF(AND(K$30=$B$31,$C38=$B$31),$D38,IF(AND(K$30&gt;$C38,K$30&lt;=($B38+$C38)),$D38/$B38,0)/IF(A.8.FATOR!K38=0,1,A.8.FATOR!K38))</f>
        <v>0</v>
      </c>
      <c r="L38" s="96">
        <f>IF(AND(L$30=$B$31,$C38=$B$31),$D38,IF(AND(L$30&gt;$C38,L$30&lt;=($B38+$C38)),$D38/$B38,0)/IF(A.8.FATOR!L38=0,1,A.8.FATOR!L38))</f>
        <v>0</v>
      </c>
      <c r="M38" s="96">
        <f>IF(AND(M$30=$B$31,$C38=$B$31),$D38,IF(AND(M$30&gt;$C38,M$30&lt;=($B38+$C38)),$D38/$B38,0)/IF(A.8.FATOR!M38=0,1,A.8.FATOR!M38))</f>
        <v>0</v>
      </c>
      <c r="N38" s="96">
        <f>IF(AND(N$30=$B$31,$C38=$B$31),$D38,IF(AND(N$30&gt;$C38,N$30&lt;=($B38+$C38)),$D38/$B38,0)/IF(A.8.FATOR!N38=0,1,A.8.FATOR!N38))</f>
        <v>0</v>
      </c>
      <c r="O38" s="96">
        <f>IF(AND(O$30=$B$31,$C38=$B$31),$D38,IF(AND(O$30&gt;$C38,O$30&lt;=($B38+$C38)),$D38/$B38,0)/IF(A.8.FATOR!O38=0,1,A.8.FATOR!O38))</f>
        <v>0</v>
      </c>
      <c r="P38" s="96">
        <f>IF(AND(P$30=$B$31,$C38=$B$31),$D38,IF(AND(P$30&gt;$C38,P$30&lt;=($B38+$C38)),$D38/$B38,0)/IF(A.8.FATOR!P38=0,1,A.8.FATOR!P38))</f>
        <v>0</v>
      </c>
      <c r="Q38" s="96">
        <f>IF(AND(Q$30=$B$31,$C38=$B$31),$D38,IF(AND(Q$30&gt;$C38,Q$30&lt;=($B38+$C38)),$D38/$B38,0)/IF(A.8.FATOR!Q38=0,1,A.8.FATOR!Q38))</f>
        <v>0</v>
      </c>
      <c r="R38" s="96">
        <f>IF(AND(R$30=$B$31,$C38=$B$31),$D38,IF(AND(R$30&gt;$C38,R$30&lt;=($B38+$C38)),$D38/$B38,0)/IF(A.8.FATOR!R38=0,1,A.8.FATOR!R38))</f>
        <v>0</v>
      </c>
      <c r="S38" s="96">
        <f>IF(AND(S$30=$B$31,$C38=$B$31),$D38,IF(AND(S$30&gt;$C38,S$30&lt;=($B38+$C38)),$D38/$B38,0)/IF(A.8.FATOR!S38=0,1,A.8.FATOR!S38))</f>
        <v>0</v>
      </c>
      <c r="T38" s="96">
        <f>IF(AND(T$30=$B$31,$C38=$B$31),$D38,IF(AND(T$30&gt;$C38,T$30&lt;=($B38+$C38)),$D38/$B38,0)/IF(A.8.FATOR!T38=0,1,A.8.FATOR!T38))</f>
        <v>0</v>
      </c>
      <c r="U38" s="96">
        <f>IF(AND(U$30=$B$31,$C38=$B$31),$D38,IF(AND(U$30&gt;$C38,U$30&lt;=($B38+$C38)),$D38/$B38,0)/IF(A.8.FATOR!U38=0,1,A.8.FATOR!U38))</f>
        <v>0</v>
      </c>
      <c r="V38" s="96">
        <f>IF(AND(V$30=$B$31,$C38=$B$31),$D38,IF(AND(V$30&gt;$C38,V$30&lt;=($B38+$C38)),$D38/$B38,0)/IF(A.8.FATOR!V38=0,1,A.8.FATOR!V38))</f>
        <v>0</v>
      </c>
      <c r="W38" s="96">
        <f>IF(AND(W$30=$B$31,$C38=$B$31),$D38,IF(AND(W$30&gt;$C38,W$30&lt;=($B38+$C38)),$D38/$B38,0)/IF(A.8.FATOR!W38=0,1,A.8.FATOR!W38))</f>
        <v>0</v>
      </c>
      <c r="X38" s="96">
        <f>IF(AND(X$30=$B$31,$C38=$B$31),$D38,IF(AND(X$30&gt;$C38,X$30&lt;=($B38+$C38)),$D38/$B38,0)/IF(A.8.FATOR!X38=0,1,A.8.FATOR!X38))</f>
        <v>0</v>
      </c>
      <c r="Y38" s="85"/>
      <c r="Z38" s="83"/>
      <c r="AB38" s="86"/>
    </row>
    <row r="39" spans="2:28" x14ac:dyDescent="0.2">
      <c r="B39" s="517">
        <f t="shared" si="11"/>
        <v>5</v>
      </c>
      <c r="C39" s="114">
        <f t="shared" si="12"/>
        <v>8</v>
      </c>
      <c r="D39" s="97">
        <f t="shared" si="10"/>
        <v>0</v>
      </c>
      <c r="E39" s="96">
        <f>IF(AND(E$30=$B$31,$C39=$B$31),$D39,IF(AND(E$30&gt;$C39,E$30&lt;=($B39+$C39)),$D39/$B39,0)/IF(A.8.FATOR!E39=0,1,A.8.FATOR!E39))</f>
        <v>0</v>
      </c>
      <c r="F39" s="96">
        <f>IF(AND(F$30=$B$31,$C39=$B$31),$D39,IF(AND(F$30&gt;$C39,F$30&lt;=($B39+$C39)),$D39/$B39,0)/IF(A.8.FATOR!F39=0,1,A.8.FATOR!F39))</f>
        <v>0</v>
      </c>
      <c r="G39" s="96">
        <f>IF(AND(G$30=$B$31,$C39=$B$31),$D39,IF(AND(G$30&gt;$C39,G$30&lt;=($B39+$C39)),$D39/$B39,0)/IF(A.8.FATOR!G39=0,1,A.8.FATOR!G39))</f>
        <v>0</v>
      </c>
      <c r="H39" s="96">
        <f>IF(AND(H$30=$B$31,$C39=$B$31),$D39,IF(AND(H$30&gt;$C39,H$30&lt;=($B39+$C39)),$D39/$B39,0)/IF(A.8.FATOR!H39=0,1,A.8.FATOR!H39))</f>
        <v>0</v>
      </c>
      <c r="I39" s="96">
        <f>IF(AND(I$30=$B$31,$C39=$B$31),$D39,IF(AND(I$30&gt;$C39,I$30&lt;=($B39+$C39)),$D39/$B39,0)/IF(A.8.FATOR!I39=0,1,A.8.FATOR!I39))</f>
        <v>0</v>
      </c>
      <c r="J39" s="96">
        <f>IF(AND(J$30=$B$31,$C39=$B$31),$D39,IF(AND(J$30&gt;$C39,J$30&lt;=($B39+$C39)),$D39/$B39,0)/IF(A.8.FATOR!J39=0,1,A.8.FATOR!J39))</f>
        <v>0</v>
      </c>
      <c r="K39" s="96">
        <f>IF(AND(K$30=$B$31,$C39=$B$31),$D39,IF(AND(K$30&gt;$C39,K$30&lt;=($B39+$C39)),$D39/$B39,0)/IF(A.8.FATOR!K39=0,1,A.8.FATOR!K39))</f>
        <v>0</v>
      </c>
      <c r="L39" s="96">
        <f>IF(AND(L$30=$B$31,$C39=$B$31),$D39,IF(AND(L$30&gt;$C39,L$30&lt;=($B39+$C39)),$D39/$B39,0)/IF(A.8.FATOR!L39=0,1,A.8.FATOR!L39))</f>
        <v>0</v>
      </c>
      <c r="M39" s="96">
        <f>IF(AND(M$30=$B$31,$C39=$B$31),$D39,IF(AND(M$30&gt;$C39,M$30&lt;=($B39+$C39)),$D39/$B39,0)/IF(A.8.FATOR!M39=0,1,A.8.FATOR!M39))</f>
        <v>0</v>
      </c>
      <c r="N39" s="96">
        <f>IF(AND(N$30=$B$31,$C39=$B$31),$D39,IF(AND(N$30&gt;$C39,N$30&lt;=($B39+$C39)),$D39/$B39,0)/IF(A.8.FATOR!N39=0,1,A.8.FATOR!N39))</f>
        <v>0</v>
      </c>
      <c r="O39" s="96">
        <f>IF(AND(O$30=$B$31,$C39=$B$31),$D39,IF(AND(O$30&gt;$C39,O$30&lt;=($B39+$C39)),$D39/$B39,0)/IF(A.8.FATOR!O39=0,1,A.8.FATOR!O39))</f>
        <v>0</v>
      </c>
      <c r="P39" s="96">
        <f>IF(AND(P$30=$B$31,$C39=$B$31),$D39,IF(AND(P$30&gt;$C39,P$30&lt;=($B39+$C39)),$D39/$B39,0)/IF(A.8.FATOR!P39=0,1,A.8.FATOR!P39))</f>
        <v>0</v>
      </c>
      <c r="Q39" s="96">
        <f>IF(AND(Q$30=$B$31,$C39=$B$31),$D39,IF(AND(Q$30&gt;$C39,Q$30&lt;=($B39+$C39)),$D39/$B39,0)/IF(A.8.FATOR!Q39=0,1,A.8.FATOR!Q39))</f>
        <v>0</v>
      </c>
      <c r="R39" s="96">
        <f>IF(AND(R$30=$B$31,$C39=$B$31),$D39,IF(AND(R$30&gt;$C39,R$30&lt;=($B39+$C39)),$D39/$B39,0)/IF(A.8.FATOR!R39=0,1,A.8.FATOR!R39))</f>
        <v>0</v>
      </c>
      <c r="S39" s="96">
        <f>IF(AND(S$30=$B$31,$C39=$B$31),$D39,IF(AND(S$30&gt;$C39,S$30&lt;=($B39+$C39)),$D39/$B39,0)/IF(A.8.FATOR!S39=0,1,A.8.FATOR!S39))</f>
        <v>0</v>
      </c>
      <c r="T39" s="96">
        <f>IF(AND(T$30=$B$31,$C39=$B$31),$D39,IF(AND(T$30&gt;$C39,T$30&lt;=($B39+$C39)),$D39/$B39,0)/IF(A.8.FATOR!T39=0,1,A.8.FATOR!T39))</f>
        <v>0</v>
      </c>
      <c r="U39" s="96">
        <f>IF(AND(U$30=$B$31,$C39=$B$31),$D39,IF(AND(U$30&gt;$C39,U$30&lt;=($B39+$C39)),$D39/$B39,0)/IF(A.8.FATOR!U39=0,1,A.8.FATOR!U39))</f>
        <v>0</v>
      </c>
      <c r="V39" s="96">
        <f>IF(AND(V$30=$B$31,$C39=$B$31),$D39,IF(AND(V$30&gt;$C39,V$30&lt;=($B39+$C39)),$D39/$B39,0)/IF(A.8.FATOR!V39=0,1,A.8.FATOR!V39))</f>
        <v>0</v>
      </c>
      <c r="W39" s="96">
        <f>IF(AND(W$30=$B$31,$C39=$B$31),$D39,IF(AND(W$30&gt;$C39,W$30&lt;=($B39+$C39)),$D39/$B39,0)/IF(A.8.FATOR!W39=0,1,A.8.FATOR!W39))</f>
        <v>0</v>
      </c>
      <c r="X39" s="96">
        <f>IF(AND(X$30=$B$31,$C39=$B$31),$D39,IF(AND(X$30&gt;$C39,X$30&lt;=($B39+$C39)),$D39/$B39,0)/IF(A.8.FATOR!X39=0,1,A.8.FATOR!X39))</f>
        <v>0</v>
      </c>
      <c r="Y39" s="85"/>
      <c r="Z39" s="83"/>
      <c r="AB39" s="86"/>
    </row>
    <row r="40" spans="2:28" x14ac:dyDescent="0.2">
      <c r="B40" s="517">
        <f t="shared" si="11"/>
        <v>5</v>
      </c>
      <c r="C40" s="114">
        <f t="shared" si="12"/>
        <v>9</v>
      </c>
      <c r="D40" s="97">
        <f t="shared" si="10"/>
        <v>0</v>
      </c>
      <c r="E40" s="96">
        <f>IF(AND(E$30=$B$31,$C40=$B$31),$D40,IF(AND(E$30&gt;$C40,E$30&lt;=($B40+$C40)),$D40/$B40,0)/IF(A.8.FATOR!E40=0,1,A.8.FATOR!E40))</f>
        <v>0</v>
      </c>
      <c r="F40" s="96">
        <f>IF(AND(F$30=$B$31,$C40=$B$31),$D40,IF(AND(F$30&gt;$C40,F$30&lt;=($B40+$C40)),$D40/$B40,0)/IF(A.8.FATOR!F40=0,1,A.8.FATOR!F40))</f>
        <v>0</v>
      </c>
      <c r="G40" s="96">
        <f>IF(AND(G$30=$B$31,$C40=$B$31),$D40,IF(AND(G$30&gt;$C40,G$30&lt;=($B40+$C40)),$D40/$B40,0)/IF(A.8.FATOR!G40=0,1,A.8.FATOR!G40))</f>
        <v>0</v>
      </c>
      <c r="H40" s="96">
        <f>IF(AND(H$30=$B$31,$C40=$B$31),$D40,IF(AND(H$30&gt;$C40,H$30&lt;=($B40+$C40)),$D40/$B40,0)/IF(A.8.FATOR!H40=0,1,A.8.FATOR!H40))</f>
        <v>0</v>
      </c>
      <c r="I40" s="96">
        <f>IF(AND(I$30=$B$31,$C40=$B$31),$D40,IF(AND(I$30&gt;$C40,I$30&lt;=($B40+$C40)),$D40/$B40,0)/IF(A.8.FATOR!I40=0,1,A.8.FATOR!I40))</f>
        <v>0</v>
      </c>
      <c r="J40" s="96">
        <f>IF(AND(J$30=$B$31,$C40=$B$31),$D40,IF(AND(J$30&gt;$C40,J$30&lt;=($B40+$C40)),$D40/$B40,0)/IF(A.8.FATOR!J40=0,1,A.8.FATOR!J40))</f>
        <v>0</v>
      </c>
      <c r="K40" s="96">
        <f>IF(AND(K$30=$B$31,$C40=$B$31),$D40,IF(AND(K$30&gt;$C40,K$30&lt;=($B40+$C40)),$D40/$B40,0)/IF(A.8.FATOR!K40=0,1,A.8.FATOR!K40))</f>
        <v>0</v>
      </c>
      <c r="L40" s="96">
        <f>IF(AND(L$30=$B$31,$C40=$B$31),$D40,IF(AND(L$30&gt;$C40,L$30&lt;=($B40+$C40)),$D40/$B40,0)/IF(A.8.FATOR!L40=0,1,A.8.FATOR!L40))</f>
        <v>0</v>
      </c>
      <c r="M40" s="96">
        <f>IF(AND(M$30=$B$31,$C40=$B$31),$D40,IF(AND(M$30&gt;$C40,M$30&lt;=($B40+$C40)),$D40/$B40,0)/IF(A.8.FATOR!M40=0,1,A.8.FATOR!M40))</f>
        <v>0</v>
      </c>
      <c r="N40" s="96">
        <f>IF(AND(N$30=$B$31,$C40=$B$31),$D40,IF(AND(N$30&gt;$C40,N$30&lt;=($B40+$C40)),$D40/$B40,0)/IF(A.8.FATOR!N40=0,1,A.8.FATOR!N40))</f>
        <v>0</v>
      </c>
      <c r="O40" s="96">
        <f>IF(AND(O$30=$B$31,$C40=$B$31),$D40,IF(AND(O$30&gt;$C40,O$30&lt;=($B40+$C40)),$D40/$B40,0)/IF(A.8.FATOR!O40=0,1,A.8.FATOR!O40))</f>
        <v>0</v>
      </c>
      <c r="P40" s="96">
        <f>IF(AND(P$30=$B$31,$C40=$B$31),$D40,IF(AND(P$30&gt;$C40,P$30&lt;=($B40+$C40)),$D40/$B40,0)/IF(A.8.FATOR!P40=0,1,A.8.FATOR!P40))</f>
        <v>0</v>
      </c>
      <c r="Q40" s="96">
        <f>IF(AND(Q$30=$B$31,$C40=$B$31),$D40,IF(AND(Q$30&gt;$C40,Q$30&lt;=($B40+$C40)),$D40/$B40,0)/IF(A.8.FATOR!Q40=0,1,A.8.FATOR!Q40))</f>
        <v>0</v>
      </c>
      <c r="R40" s="96">
        <f>IF(AND(R$30=$B$31,$C40=$B$31),$D40,IF(AND(R$30&gt;$C40,R$30&lt;=($B40+$C40)),$D40/$B40,0)/IF(A.8.FATOR!R40=0,1,A.8.FATOR!R40))</f>
        <v>0</v>
      </c>
      <c r="S40" s="96">
        <f>IF(AND(S$30=$B$31,$C40=$B$31),$D40,IF(AND(S$30&gt;$C40,S$30&lt;=($B40+$C40)),$D40/$B40,0)/IF(A.8.FATOR!S40=0,1,A.8.FATOR!S40))</f>
        <v>0</v>
      </c>
      <c r="T40" s="96">
        <f>IF(AND(T$30=$B$31,$C40=$B$31),$D40,IF(AND(T$30&gt;$C40,T$30&lt;=($B40+$C40)),$D40/$B40,0)/IF(A.8.FATOR!T40=0,1,A.8.FATOR!T40))</f>
        <v>0</v>
      </c>
      <c r="U40" s="96">
        <f>IF(AND(U$30=$B$31,$C40=$B$31),$D40,IF(AND(U$30&gt;$C40,U$30&lt;=($B40+$C40)),$D40/$B40,0)/IF(A.8.FATOR!U40=0,1,A.8.FATOR!U40))</f>
        <v>0</v>
      </c>
      <c r="V40" s="96">
        <f>IF(AND(V$30=$B$31,$C40=$B$31),$D40,IF(AND(V$30&gt;$C40,V$30&lt;=($B40+$C40)),$D40/$B40,0)/IF(A.8.FATOR!V40=0,1,A.8.FATOR!V40))</f>
        <v>0</v>
      </c>
      <c r="W40" s="96">
        <f>IF(AND(W$30=$B$31,$C40=$B$31),$D40,IF(AND(W$30&gt;$C40,W$30&lt;=($B40+$C40)),$D40/$B40,0)/IF(A.8.FATOR!W40=0,1,A.8.FATOR!W40))</f>
        <v>0</v>
      </c>
      <c r="X40" s="96">
        <f>IF(AND(X$30=$B$31,$C40=$B$31),$D40,IF(AND(X$30&gt;$C40,X$30&lt;=($B40+$C40)),$D40/$B40,0)/IF(A.8.FATOR!X40=0,1,A.8.FATOR!X40))</f>
        <v>0</v>
      </c>
      <c r="Y40" s="85"/>
      <c r="Z40" s="83"/>
      <c r="AB40" s="86"/>
    </row>
    <row r="41" spans="2:28" x14ac:dyDescent="0.2">
      <c r="B41" s="517">
        <f t="shared" si="11"/>
        <v>5</v>
      </c>
      <c r="C41" s="114">
        <f t="shared" si="12"/>
        <v>10</v>
      </c>
      <c r="D41" s="97">
        <f t="shared" si="10"/>
        <v>0</v>
      </c>
      <c r="E41" s="96">
        <f>IF(AND(E$30=$B$31,$C41=$B$31),$D41,IF(AND(E$30&gt;$C41,E$30&lt;=($B41+$C41)),$D41/$B41,0)/IF(A.8.FATOR!E41=0,1,A.8.FATOR!E41))</f>
        <v>0</v>
      </c>
      <c r="F41" s="96">
        <f>IF(AND(F$30=$B$31,$C41=$B$31),$D41,IF(AND(F$30&gt;$C41,F$30&lt;=($B41+$C41)),$D41/$B41,0)/IF(A.8.FATOR!F41=0,1,A.8.FATOR!F41))</f>
        <v>0</v>
      </c>
      <c r="G41" s="96">
        <f>IF(AND(G$30=$B$31,$C41=$B$31),$D41,IF(AND(G$30&gt;$C41,G$30&lt;=($B41+$C41)),$D41/$B41,0)/IF(A.8.FATOR!G41=0,1,A.8.FATOR!G41))</f>
        <v>0</v>
      </c>
      <c r="H41" s="96">
        <f>IF(AND(H$30=$B$31,$C41=$B$31),$D41,IF(AND(H$30&gt;$C41,H$30&lt;=($B41+$C41)),$D41/$B41,0)/IF(A.8.FATOR!H41=0,1,A.8.FATOR!H41))</f>
        <v>0</v>
      </c>
      <c r="I41" s="96">
        <f>IF(AND(I$30=$B$31,$C41=$B$31),$D41,IF(AND(I$30&gt;$C41,I$30&lt;=($B41+$C41)),$D41/$B41,0)/IF(A.8.FATOR!I41=0,1,A.8.FATOR!I41))</f>
        <v>0</v>
      </c>
      <c r="J41" s="96">
        <f>IF(AND(J$30=$B$31,$C41=$B$31),$D41,IF(AND(J$30&gt;$C41,J$30&lt;=($B41+$C41)),$D41/$B41,0)/IF(A.8.FATOR!J41=0,1,A.8.FATOR!J41))</f>
        <v>0</v>
      </c>
      <c r="K41" s="96">
        <f>IF(AND(K$30=$B$31,$C41=$B$31),$D41,IF(AND(K$30&gt;$C41,K$30&lt;=($B41+$C41)),$D41/$B41,0)/IF(A.8.FATOR!K41=0,1,A.8.FATOR!K41))</f>
        <v>0</v>
      </c>
      <c r="L41" s="96">
        <f>IF(AND(L$30=$B$31,$C41=$B$31),$D41,IF(AND(L$30&gt;$C41,L$30&lt;=($B41+$C41)),$D41/$B41,0)/IF(A.8.FATOR!L41=0,1,A.8.FATOR!L41))</f>
        <v>0</v>
      </c>
      <c r="M41" s="96">
        <f>IF(AND(M$30=$B$31,$C41=$B$31),$D41,IF(AND(M$30&gt;$C41,M$30&lt;=($B41+$C41)),$D41/$B41,0)/IF(A.8.FATOR!M41=0,1,A.8.FATOR!M41))</f>
        <v>0</v>
      </c>
      <c r="N41" s="96">
        <f>IF(AND(N$30=$B$31,$C41=$B$31),$D41,IF(AND(N$30&gt;$C41,N$30&lt;=($B41+$C41)),$D41/$B41,0)/IF(A.8.FATOR!N41=0,1,A.8.FATOR!N41))</f>
        <v>0</v>
      </c>
      <c r="O41" s="96">
        <f>IF(AND(O$30=$B$31,$C41=$B$31),$D41,IF(AND(O$30&gt;$C41,O$30&lt;=($B41+$C41)),$D41/$B41,0)/IF(A.8.FATOR!O41=0,1,A.8.FATOR!O41))</f>
        <v>0</v>
      </c>
      <c r="P41" s="96">
        <f>IF(AND(P$30=$B$31,$C41=$B$31),$D41,IF(AND(P$30&gt;$C41,P$30&lt;=($B41+$C41)),$D41/$B41,0)/IF(A.8.FATOR!P41=0,1,A.8.FATOR!P41))</f>
        <v>0</v>
      </c>
      <c r="Q41" s="96">
        <f>IF(AND(Q$30=$B$31,$C41=$B$31),$D41,IF(AND(Q$30&gt;$C41,Q$30&lt;=($B41+$C41)),$D41/$B41,0)/IF(A.8.FATOR!Q41=0,1,A.8.FATOR!Q41))</f>
        <v>0</v>
      </c>
      <c r="R41" s="96">
        <f>IF(AND(R$30=$B$31,$C41=$B$31),$D41,IF(AND(R$30&gt;$C41,R$30&lt;=($B41+$C41)),$D41/$B41,0)/IF(A.8.FATOR!R41=0,1,A.8.FATOR!R41))</f>
        <v>0</v>
      </c>
      <c r="S41" s="96">
        <f>IF(AND(S$30=$B$31,$C41=$B$31),$D41,IF(AND(S$30&gt;$C41,S$30&lt;=($B41+$C41)),$D41/$B41,0)/IF(A.8.FATOR!S41=0,1,A.8.FATOR!S41))</f>
        <v>0</v>
      </c>
      <c r="T41" s="96">
        <f>IF(AND(T$30=$B$31,$C41=$B$31),$D41,IF(AND(T$30&gt;$C41,T$30&lt;=($B41+$C41)),$D41/$B41,0)/IF(A.8.FATOR!T41=0,1,A.8.FATOR!T41))</f>
        <v>0</v>
      </c>
      <c r="U41" s="96">
        <f>IF(AND(U$30=$B$31,$C41=$B$31),$D41,IF(AND(U$30&gt;$C41,U$30&lt;=($B41+$C41)),$D41/$B41,0)/IF(A.8.FATOR!U41=0,1,A.8.FATOR!U41))</f>
        <v>0</v>
      </c>
      <c r="V41" s="96">
        <f>IF(AND(V$30=$B$31,$C41=$B$31),$D41,IF(AND(V$30&gt;$C41,V$30&lt;=($B41+$C41)),$D41/$B41,0)/IF(A.8.FATOR!V41=0,1,A.8.FATOR!V41))</f>
        <v>0</v>
      </c>
      <c r="W41" s="96">
        <f>IF(AND(W$30=$B$31,$C41=$B$31),$D41,IF(AND(W$30&gt;$C41,W$30&lt;=($B41+$C41)),$D41/$B41,0)/IF(A.8.FATOR!W41=0,1,A.8.FATOR!W41))</f>
        <v>0</v>
      </c>
      <c r="X41" s="96">
        <f>IF(AND(X$30=$B$31,$C41=$B$31),$D41,IF(AND(X$30&gt;$C41,X$30&lt;=($B41+$C41)),$D41/$B41,0)/IF(A.8.FATOR!X41=0,1,A.8.FATOR!X41))</f>
        <v>0</v>
      </c>
      <c r="Y41" s="85"/>
      <c r="Z41" s="83"/>
      <c r="AB41" s="86"/>
    </row>
    <row r="42" spans="2:28" x14ac:dyDescent="0.2">
      <c r="B42" s="517">
        <f t="shared" si="11"/>
        <v>5</v>
      </c>
      <c r="C42" s="114">
        <f t="shared" si="12"/>
        <v>11</v>
      </c>
      <c r="D42" s="97">
        <f t="shared" si="10"/>
        <v>0</v>
      </c>
      <c r="E42" s="96">
        <f>IF(AND(E$30=$B$31,$C42=$B$31),$D42,IF(AND(E$30&gt;$C42,E$30&lt;=($B42+$C42)),$D42/$B42,0)/IF(A.8.FATOR!E42=0,1,A.8.FATOR!E42))</f>
        <v>0</v>
      </c>
      <c r="F42" s="96">
        <f>IF(AND(F$30=$B$31,$C42=$B$31),$D42,IF(AND(F$30&gt;$C42,F$30&lt;=($B42+$C42)),$D42/$B42,0)/IF(A.8.FATOR!F42=0,1,A.8.FATOR!F42))</f>
        <v>0</v>
      </c>
      <c r="G42" s="96">
        <f>IF(AND(G$30=$B$31,$C42=$B$31),$D42,IF(AND(G$30&gt;$C42,G$30&lt;=($B42+$C42)),$D42/$B42,0)/IF(A.8.FATOR!G42=0,1,A.8.FATOR!G42))</f>
        <v>0</v>
      </c>
      <c r="H42" s="96">
        <f>IF(AND(H$30=$B$31,$C42=$B$31),$D42,IF(AND(H$30&gt;$C42,H$30&lt;=($B42+$C42)),$D42/$B42,0)/IF(A.8.FATOR!H42=0,1,A.8.FATOR!H42))</f>
        <v>0</v>
      </c>
      <c r="I42" s="96">
        <f>IF(AND(I$30=$B$31,$C42=$B$31),$D42,IF(AND(I$30&gt;$C42,I$30&lt;=($B42+$C42)),$D42/$B42,0)/IF(A.8.FATOR!I42=0,1,A.8.FATOR!I42))</f>
        <v>0</v>
      </c>
      <c r="J42" s="96">
        <f>IF(AND(J$30=$B$31,$C42=$B$31),$D42,IF(AND(J$30&gt;$C42,J$30&lt;=($B42+$C42)),$D42/$B42,0)/IF(A.8.FATOR!J42=0,1,A.8.FATOR!J42))</f>
        <v>0</v>
      </c>
      <c r="K42" s="96">
        <f>IF(AND(K$30=$B$31,$C42=$B$31),$D42,IF(AND(K$30&gt;$C42,K$30&lt;=($B42+$C42)),$D42/$B42,0)/IF(A.8.FATOR!K42=0,1,A.8.FATOR!K42))</f>
        <v>0</v>
      </c>
      <c r="L42" s="96">
        <f>IF(AND(L$30=$B$31,$C42=$B$31),$D42,IF(AND(L$30&gt;$C42,L$30&lt;=($B42+$C42)),$D42/$B42,0)/IF(A.8.FATOR!L42=0,1,A.8.FATOR!L42))</f>
        <v>0</v>
      </c>
      <c r="M42" s="96">
        <f>IF(AND(M$30=$B$31,$C42=$B$31),$D42,IF(AND(M$30&gt;$C42,M$30&lt;=($B42+$C42)),$D42/$B42,0)/IF(A.8.FATOR!M42=0,1,A.8.FATOR!M42))</f>
        <v>0</v>
      </c>
      <c r="N42" s="96">
        <f>IF(AND(N$30=$B$31,$C42=$B$31),$D42,IF(AND(N$30&gt;$C42,N$30&lt;=($B42+$C42)),$D42/$B42,0)/IF(A.8.FATOR!N42=0,1,A.8.FATOR!N42))</f>
        <v>0</v>
      </c>
      <c r="O42" s="96">
        <f>IF(AND(O$30=$B$31,$C42=$B$31),$D42,IF(AND(O$30&gt;$C42,O$30&lt;=($B42+$C42)),$D42/$B42,0)/IF(A.8.FATOR!O42=0,1,A.8.FATOR!O42))</f>
        <v>0</v>
      </c>
      <c r="P42" s="96">
        <f>IF(AND(P$30=$B$31,$C42=$B$31),$D42,IF(AND(P$30&gt;$C42,P$30&lt;=($B42+$C42)),$D42/$B42,0)/IF(A.8.FATOR!P42=0,1,A.8.FATOR!P42))</f>
        <v>0</v>
      </c>
      <c r="Q42" s="96">
        <f>IF(AND(Q$30=$B$31,$C42=$B$31),$D42,IF(AND(Q$30&gt;$C42,Q$30&lt;=($B42+$C42)),$D42/$B42,0)/IF(A.8.FATOR!Q42=0,1,A.8.FATOR!Q42))</f>
        <v>0</v>
      </c>
      <c r="R42" s="96">
        <f>IF(AND(R$30=$B$31,$C42=$B$31),$D42,IF(AND(R$30&gt;$C42,R$30&lt;=($B42+$C42)),$D42/$B42,0)/IF(A.8.FATOR!R42=0,1,A.8.FATOR!R42))</f>
        <v>0</v>
      </c>
      <c r="S42" s="96">
        <f>IF(AND(S$30=$B$31,$C42=$B$31),$D42,IF(AND(S$30&gt;$C42,S$30&lt;=($B42+$C42)),$D42/$B42,0)/IF(A.8.FATOR!S42=0,1,A.8.FATOR!S42))</f>
        <v>0</v>
      </c>
      <c r="T42" s="96">
        <f>IF(AND(T$30=$B$31,$C42=$B$31),$D42,IF(AND(T$30&gt;$C42,T$30&lt;=($B42+$C42)),$D42/$B42,0)/IF(A.8.FATOR!T42=0,1,A.8.FATOR!T42))</f>
        <v>0</v>
      </c>
      <c r="U42" s="96">
        <f>IF(AND(U$30=$B$31,$C42=$B$31),$D42,IF(AND(U$30&gt;$C42,U$30&lt;=($B42+$C42)),$D42/$B42,0)/IF(A.8.FATOR!U42=0,1,A.8.FATOR!U42))</f>
        <v>0</v>
      </c>
      <c r="V42" s="96">
        <f>IF(AND(V$30=$B$31,$C42=$B$31),$D42,IF(AND(V$30&gt;$C42,V$30&lt;=($B42+$C42)),$D42/$B42,0)/IF(A.8.FATOR!V42=0,1,A.8.FATOR!V42))</f>
        <v>0</v>
      </c>
      <c r="W42" s="96">
        <f>IF(AND(W$30=$B$31,$C42=$B$31),$D42,IF(AND(W$30&gt;$C42,W$30&lt;=($B42+$C42)),$D42/$B42,0)/IF(A.8.FATOR!W42=0,1,A.8.FATOR!W42))</f>
        <v>0</v>
      </c>
      <c r="X42" s="96">
        <f>IF(AND(X$30=$B$31,$C42=$B$31),$D42,IF(AND(X$30&gt;$C42,X$30&lt;=($B42+$C42)),$D42/$B42,0)/IF(A.8.FATOR!X42=0,1,A.8.FATOR!X42))</f>
        <v>0</v>
      </c>
      <c r="Y42" s="85"/>
      <c r="Z42" s="83"/>
      <c r="AB42" s="86"/>
    </row>
    <row r="43" spans="2:28" x14ac:dyDescent="0.2">
      <c r="B43" s="517">
        <f t="shared" si="11"/>
        <v>5</v>
      </c>
      <c r="C43" s="114">
        <f t="shared" si="12"/>
        <v>12</v>
      </c>
      <c r="D43" s="97">
        <f t="shared" si="10"/>
        <v>0</v>
      </c>
      <c r="E43" s="96">
        <f>IF(AND(E$30=$B$31,$C43=$B$31),$D43,IF(AND(E$30&gt;$C43,E$30&lt;=($B43+$C43)),$D43/$B43,0)/IF(A.8.FATOR!E43=0,1,A.8.FATOR!E43))</f>
        <v>0</v>
      </c>
      <c r="F43" s="96">
        <f>IF(AND(F$30=$B$31,$C43=$B$31),$D43,IF(AND(F$30&gt;$C43,F$30&lt;=($B43+$C43)),$D43/$B43,0)/IF(A.8.FATOR!F43=0,1,A.8.FATOR!F43))</f>
        <v>0</v>
      </c>
      <c r="G43" s="96">
        <f>IF(AND(G$30=$B$31,$C43=$B$31),$D43,IF(AND(G$30&gt;$C43,G$30&lt;=($B43+$C43)),$D43/$B43,0)/IF(A.8.FATOR!G43=0,1,A.8.FATOR!G43))</f>
        <v>0</v>
      </c>
      <c r="H43" s="96">
        <f>IF(AND(H$30=$B$31,$C43=$B$31),$D43,IF(AND(H$30&gt;$C43,H$30&lt;=($B43+$C43)),$D43/$B43,0)/IF(A.8.FATOR!H43=0,1,A.8.FATOR!H43))</f>
        <v>0</v>
      </c>
      <c r="I43" s="96">
        <f>IF(AND(I$30=$B$31,$C43=$B$31),$D43,IF(AND(I$30&gt;$C43,I$30&lt;=($B43+$C43)),$D43/$B43,0)/IF(A.8.FATOR!I43=0,1,A.8.FATOR!I43))</f>
        <v>0</v>
      </c>
      <c r="J43" s="96">
        <f>IF(AND(J$30=$B$31,$C43=$B$31),$D43,IF(AND(J$30&gt;$C43,J$30&lt;=($B43+$C43)),$D43/$B43,0)/IF(A.8.FATOR!J43=0,1,A.8.FATOR!J43))</f>
        <v>0</v>
      </c>
      <c r="K43" s="96">
        <f>IF(AND(K$30=$B$31,$C43=$B$31),$D43,IF(AND(K$30&gt;$C43,K$30&lt;=($B43+$C43)),$D43/$B43,0)/IF(A.8.FATOR!K43=0,1,A.8.FATOR!K43))</f>
        <v>0</v>
      </c>
      <c r="L43" s="96">
        <f>IF(AND(L$30=$B$31,$C43=$B$31),$D43,IF(AND(L$30&gt;$C43,L$30&lt;=($B43+$C43)),$D43/$B43,0)/IF(A.8.FATOR!L43=0,1,A.8.FATOR!L43))</f>
        <v>0</v>
      </c>
      <c r="M43" s="96">
        <f>IF(AND(M$30=$B$31,$C43=$B$31),$D43,IF(AND(M$30&gt;$C43,M$30&lt;=($B43+$C43)),$D43/$B43,0)/IF(A.8.FATOR!M43=0,1,A.8.FATOR!M43))</f>
        <v>0</v>
      </c>
      <c r="N43" s="96">
        <f>IF(AND(N$30=$B$31,$C43=$B$31),$D43,IF(AND(N$30&gt;$C43,N$30&lt;=($B43+$C43)),$D43/$B43,0)/IF(A.8.FATOR!N43=0,1,A.8.FATOR!N43))</f>
        <v>0</v>
      </c>
      <c r="O43" s="96">
        <f>IF(AND(O$30=$B$31,$C43=$B$31),$D43,IF(AND(O$30&gt;$C43,O$30&lt;=($B43+$C43)),$D43/$B43,0)/IF(A.8.FATOR!O43=0,1,A.8.FATOR!O43))</f>
        <v>0</v>
      </c>
      <c r="P43" s="96">
        <f>IF(AND(P$30=$B$31,$C43=$B$31),$D43,IF(AND(P$30&gt;$C43,P$30&lt;=($B43+$C43)),$D43/$B43,0)/IF(A.8.FATOR!P43=0,1,A.8.FATOR!P43))</f>
        <v>0</v>
      </c>
      <c r="Q43" s="96">
        <f>IF(AND(Q$30=$B$31,$C43=$B$31),$D43,IF(AND(Q$30&gt;$C43,Q$30&lt;=($B43+$C43)),$D43/$B43,0)/IF(A.8.FATOR!Q43=0,1,A.8.FATOR!Q43))</f>
        <v>0</v>
      </c>
      <c r="R43" s="96">
        <f>IF(AND(R$30=$B$31,$C43=$B$31),$D43,IF(AND(R$30&gt;$C43,R$30&lt;=($B43+$C43)),$D43/$B43,0)/IF(A.8.FATOR!R43=0,1,A.8.FATOR!R43))</f>
        <v>0</v>
      </c>
      <c r="S43" s="96">
        <f>IF(AND(S$30=$B$31,$C43=$B$31),$D43,IF(AND(S$30&gt;$C43,S$30&lt;=($B43+$C43)),$D43/$B43,0)/IF(A.8.FATOR!S43=0,1,A.8.FATOR!S43))</f>
        <v>0</v>
      </c>
      <c r="T43" s="96">
        <f>IF(AND(T$30=$B$31,$C43=$B$31),$D43,IF(AND(T$30&gt;$C43,T$30&lt;=($B43+$C43)),$D43/$B43,0)/IF(A.8.FATOR!T43=0,1,A.8.FATOR!T43))</f>
        <v>0</v>
      </c>
      <c r="U43" s="96">
        <f>IF(AND(U$30=$B$31,$C43=$B$31),$D43,IF(AND(U$30&gt;$C43,U$30&lt;=($B43+$C43)),$D43/$B43,0)/IF(A.8.FATOR!U43=0,1,A.8.FATOR!U43))</f>
        <v>0</v>
      </c>
      <c r="V43" s="96">
        <f>IF(AND(V$30=$B$31,$C43=$B$31),$D43,IF(AND(V$30&gt;$C43,V$30&lt;=($B43+$C43)),$D43/$B43,0)/IF(A.8.FATOR!V43=0,1,A.8.FATOR!V43))</f>
        <v>0</v>
      </c>
      <c r="W43" s="96">
        <f>IF(AND(W$30=$B$31,$C43=$B$31),$D43,IF(AND(W$30&gt;$C43,W$30&lt;=($B43+$C43)),$D43/$B43,0)/IF(A.8.FATOR!W43=0,1,A.8.FATOR!W43))</f>
        <v>0</v>
      </c>
      <c r="X43" s="96">
        <f>IF(AND(X$30=$B$31,$C43=$B$31),$D43,IF(AND(X$30&gt;$C43,X$30&lt;=($B43+$C43)),$D43/$B43,0)/IF(A.8.FATOR!X43=0,1,A.8.FATOR!X43))</f>
        <v>0</v>
      </c>
      <c r="Y43" s="85"/>
      <c r="Z43" s="83"/>
      <c r="AB43" s="86"/>
    </row>
    <row r="44" spans="2:28" x14ac:dyDescent="0.2">
      <c r="B44" s="517">
        <f t="shared" si="11"/>
        <v>5</v>
      </c>
      <c r="C44" s="114">
        <f t="shared" si="12"/>
        <v>13</v>
      </c>
      <c r="D44" s="97">
        <f t="shared" si="10"/>
        <v>0</v>
      </c>
      <c r="E44" s="96">
        <f>IF(AND(E$30=$B$31,$C44=$B$31),$D44,IF(AND(E$30&gt;$C44,E$30&lt;=($B44+$C44)),$D44/$B44,0)/IF(A.8.FATOR!E44=0,1,A.8.FATOR!E44))</f>
        <v>0</v>
      </c>
      <c r="F44" s="96">
        <f>IF(AND(F$30=$B$31,$C44=$B$31),$D44,IF(AND(F$30&gt;$C44,F$30&lt;=($B44+$C44)),$D44/$B44,0)/IF(A.8.FATOR!F44=0,1,A.8.FATOR!F44))</f>
        <v>0</v>
      </c>
      <c r="G44" s="96">
        <f>IF(AND(G$30=$B$31,$C44=$B$31),$D44,IF(AND(G$30&gt;$C44,G$30&lt;=($B44+$C44)),$D44/$B44,0)/IF(A.8.FATOR!G44=0,1,A.8.FATOR!G44))</f>
        <v>0</v>
      </c>
      <c r="H44" s="96">
        <f>IF(AND(H$30=$B$31,$C44=$B$31),$D44,IF(AND(H$30&gt;$C44,H$30&lt;=($B44+$C44)),$D44/$B44,0)/IF(A.8.FATOR!H44=0,1,A.8.FATOR!H44))</f>
        <v>0</v>
      </c>
      <c r="I44" s="96">
        <f>IF(AND(I$30=$B$31,$C44=$B$31),$D44,IF(AND(I$30&gt;$C44,I$30&lt;=($B44+$C44)),$D44/$B44,0)/IF(A.8.FATOR!I44=0,1,A.8.FATOR!I44))</f>
        <v>0</v>
      </c>
      <c r="J44" s="96">
        <f>IF(AND(J$30=$B$31,$C44=$B$31),$D44,IF(AND(J$30&gt;$C44,J$30&lt;=($B44+$C44)),$D44/$B44,0)/IF(A.8.FATOR!J44=0,1,A.8.FATOR!J44))</f>
        <v>0</v>
      </c>
      <c r="K44" s="96">
        <f>IF(AND(K$30=$B$31,$C44=$B$31),$D44,IF(AND(K$30&gt;$C44,K$30&lt;=($B44+$C44)),$D44/$B44,0)/IF(A.8.FATOR!K44=0,1,A.8.FATOR!K44))</f>
        <v>0</v>
      </c>
      <c r="L44" s="96">
        <f>IF(AND(L$30=$B$31,$C44=$B$31),$D44,IF(AND(L$30&gt;$C44,L$30&lt;=($B44+$C44)),$D44/$B44,0)/IF(A.8.FATOR!L44=0,1,A.8.FATOR!L44))</f>
        <v>0</v>
      </c>
      <c r="M44" s="96">
        <f>IF(AND(M$30=$B$31,$C44=$B$31),$D44,IF(AND(M$30&gt;$C44,M$30&lt;=($B44+$C44)),$D44/$B44,0)/IF(A.8.FATOR!M44=0,1,A.8.FATOR!M44))</f>
        <v>0</v>
      </c>
      <c r="N44" s="96">
        <f>IF(AND(N$30=$B$31,$C44=$B$31),$D44,IF(AND(N$30&gt;$C44,N$30&lt;=($B44+$C44)),$D44/$B44,0)/IF(A.8.FATOR!N44=0,1,A.8.FATOR!N44))</f>
        <v>0</v>
      </c>
      <c r="O44" s="96">
        <f>IF(AND(O$30=$B$31,$C44=$B$31),$D44,IF(AND(O$30&gt;$C44,O$30&lt;=($B44+$C44)),$D44/$B44,0)/IF(A.8.FATOR!O44=0,1,A.8.FATOR!O44))</f>
        <v>0</v>
      </c>
      <c r="P44" s="96">
        <f>IF(AND(P$30=$B$31,$C44=$B$31),$D44,IF(AND(P$30&gt;$C44,P$30&lt;=($B44+$C44)),$D44/$B44,0)/IF(A.8.FATOR!P44=0,1,A.8.FATOR!P44))</f>
        <v>0</v>
      </c>
      <c r="Q44" s="96">
        <f>IF(AND(Q$30=$B$31,$C44=$B$31),$D44,IF(AND(Q$30&gt;$C44,Q$30&lt;=($B44+$C44)),$D44/$B44,0)/IF(A.8.FATOR!Q44=0,1,A.8.FATOR!Q44))</f>
        <v>0</v>
      </c>
      <c r="R44" s="96">
        <f>IF(AND(R$30=$B$31,$C44=$B$31),$D44,IF(AND(R$30&gt;$C44,R$30&lt;=($B44+$C44)),$D44/$B44,0)/IF(A.8.FATOR!R44=0,1,A.8.FATOR!R44))</f>
        <v>0</v>
      </c>
      <c r="S44" s="96">
        <f>IF(AND(S$30=$B$31,$C44=$B$31),$D44,IF(AND(S$30&gt;$C44,S$30&lt;=($B44+$C44)),$D44/$B44,0)/IF(A.8.FATOR!S44=0,1,A.8.FATOR!S44))</f>
        <v>0</v>
      </c>
      <c r="T44" s="96">
        <f>IF(AND(T$30=$B$31,$C44=$B$31),$D44,IF(AND(T$30&gt;$C44,T$30&lt;=($B44+$C44)),$D44/$B44,0)/IF(A.8.FATOR!T44=0,1,A.8.FATOR!T44))</f>
        <v>0</v>
      </c>
      <c r="U44" s="96">
        <f>IF(AND(U$30=$B$31,$C44=$B$31),$D44,IF(AND(U$30&gt;$C44,U$30&lt;=($B44+$C44)),$D44/$B44,0)/IF(A.8.FATOR!U44=0,1,A.8.FATOR!U44))</f>
        <v>0</v>
      </c>
      <c r="V44" s="96">
        <f>IF(AND(V$30=$B$31,$C44=$B$31),$D44,IF(AND(V$30&gt;$C44,V$30&lt;=($B44+$C44)),$D44/$B44,0)/IF(A.8.FATOR!V44=0,1,A.8.FATOR!V44))</f>
        <v>0</v>
      </c>
      <c r="W44" s="96">
        <f>IF(AND(W$30=$B$31,$C44=$B$31),$D44,IF(AND(W$30&gt;$C44,W$30&lt;=($B44+$C44)),$D44/$B44,0)/IF(A.8.FATOR!W44=0,1,A.8.FATOR!W44))</f>
        <v>0</v>
      </c>
      <c r="X44" s="96">
        <f>IF(AND(X$30=$B$31,$C44=$B$31),$D44,IF(AND(X$30&gt;$C44,X$30&lt;=($B44+$C44)),$D44/$B44,0)/IF(A.8.FATOR!X44=0,1,A.8.FATOR!X44))</f>
        <v>0</v>
      </c>
      <c r="Y44" s="85"/>
      <c r="Z44" s="83"/>
      <c r="AB44" s="86"/>
    </row>
    <row r="45" spans="2:28" x14ac:dyDescent="0.2">
      <c r="B45" s="517">
        <f t="shared" si="11"/>
        <v>5</v>
      </c>
      <c r="C45" s="114">
        <f t="shared" si="12"/>
        <v>14</v>
      </c>
      <c r="D45" s="97">
        <f t="shared" si="10"/>
        <v>0</v>
      </c>
      <c r="E45" s="96">
        <f>IF(AND(E$30=$B$31,$C45=$B$31),$D45,IF(AND(E$30&gt;$C45,E$30&lt;=($B45+$C45)),$D45/$B45,0)/IF(A.8.FATOR!E45=0,1,A.8.FATOR!E45))</f>
        <v>0</v>
      </c>
      <c r="F45" s="96">
        <f>IF(AND(F$30=$B$31,$C45=$B$31),$D45,IF(AND(F$30&gt;$C45,F$30&lt;=($B45+$C45)),$D45/$B45,0)/IF(A.8.FATOR!F45=0,1,A.8.FATOR!F45))</f>
        <v>0</v>
      </c>
      <c r="G45" s="96">
        <f>IF(AND(G$30=$B$31,$C45=$B$31),$D45,IF(AND(G$30&gt;$C45,G$30&lt;=($B45+$C45)),$D45/$B45,0)/IF(A.8.FATOR!G45=0,1,A.8.FATOR!G45))</f>
        <v>0</v>
      </c>
      <c r="H45" s="96">
        <f>IF(AND(H$30=$B$31,$C45=$B$31),$D45,IF(AND(H$30&gt;$C45,H$30&lt;=($B45+$C45)),$D45/$B45,0)/IF(A.8.FATOR!H45=0,1,A.8.FATOR!H45))</f>
        <v>0</v>
      </c>
      <c r="I45" s="96">
        <f>IF(AND(I$30=$B$31,$C45=$B$31),$D45,IF(AND(I$30&gt;$C45,I$30&lt;=($B45+$C45)),$D45/$B45,0)/IF(A.8.FATOR!I45=0,1,A.8.FATOR!I45))</f>
        <v>0</v>
      </c>
      <c r="J45" s="96">
        <f>IF(AND(J$30=$B$31,$C45=$B$31),$D45,IF(AND(J$30&gt;$C45,J$30&lt;=($B45+$C45)),$D45/$B45,0)/IF(A.8.FATOR!J45=0,1,A.8.FATOR!J45))</f>
        <v>0</v>
      </c>
      <c r="K45" s="96">
        <f>IF(AND(K$30=$B$31,$C45=$B$31),$D45,IF(AND(K$30&gt;$C45,K$30&lt;=($B45+$C45)),$D45/$B45,0)/IF(A.8.FATOR!K45=0,1,A.8.FATOR!K45))</f>
        <v>0</v>
      </c>
      <c r="L45" s="96">
        <f>IF(AND(L$30=$B$31,$C45=$B$31),$D45,IF(AND(L$30&gt;$C45,L$30&lt;=($B45+$C45)),$D45/$B45,0)/IF(A.8.FATOR!L45=0,1,A.8.FATOR!L45))</f>
        <v>0</v>
      </c>
      <c r="M45" s="96">
        <f>IF(AND(M$30=$B$31,$C45=$B$31),$D45,IF(AND(M$30&gt;$C45,M$30&lt;=($B45+$C45)),$D45/$B45,0)/IF(A.8.FATOR!M45=0,1,A.8.FATOR!M45))</f>
        <v>0</v>
      </c>
      <c r="N45" s="96">
        <f>IF(AND(N$30=$B$31,$C45=$B$31),$D45,IF(AND(N$30&gt;$C45,N$30&lt;=($B45+$C45)),$D45/$B45,0)/IF(A.8.FATOR!N45=0,1,A.8.FATOR!N45))</f>
        <v>0</v>
      </c>
      <c r="O45" s="96">
        <f>IF(AND(O$30=$B$31,$C45=$B$31),$D45,IF(AND(O$30&gt;$C45,O$30&lt;=($B45+$C45)),$D45/$B45,0)/IF(A.8.FATOR!O45=0,1,A.8.FATOR!O45))</f>
        <v>0</v>
      </c>
      <c r="P45" s="96">
        <f>IF(AND(P$30=$B$31,$C45=$B$31),$D45,IF(AND(P$30&gt;$C45,P$30&lt;=($B45+$C45)),$D45/$B45,0)/IF(A.8.FATOR!P45=0,1,A.8.FATOR!P45))</f>
        <v>0</v>
      </c>
      <c r="Q45" s="96">
        <f>IF(AND(Q$30=$B$31,$C45=$B$31),$D45,IF(AND(Q$30&gt;$C45,Q$30&lt;=($B45+$C45)),$D45/$B45,0)/IF(A.8.FATOR!Q45=0,1,A.8.FATOR!Q45))</f>
        <v>0</v>
      </c>
      <c r="R45" s="96">
        <f>IF(AND(R$30=$B$31,$C45=$B$31),$D45,IF(AND(R$30&gt;$C45,R$30&lt;=($B45+$C45)),$D45/$B45,0)/IF(A.8.FATOR!R45=0,1,A.8.FATOR!R45))</f>
        <v>0</v>
      </c>
      <c r="S45" s="96">
        <f>IF(AND(S$30=$B$31,$C45=$B$31),$D45,IF(AND(S$30&gt;$C45,S$30&lt;=($B45+$C45)),$D45/$B45,0)/IF(A.8.FATOR!S45=0,1,A.8.FATOR!S45))</f>
        <v>0</v>
      </c>
      <c r="T45" s="96">
        <f>IF(AND(T$30=$B$31,$C45=$B$31),$D45,IF(AND(T$30&gt;$C45,T$30&lt;=($B45+$C45)),$D45/$B45,0)/IF(A.8.FATOR!T45=0,1,A.8.FATOR!T45))</f>
        <v>0</v>
      </c>
      <c r="U45" s="96">
        <f>IF(AND(U$30=$B$31,$C45=$B$31),$D45,IF(AND(U$30&gt;$C45,U$30&lt;=($B45+$C45)),$D45/$B45,0)/IF(A.8.FATOR!U45=0,1,A.8.FATOR!U45))</f>
        <v>0</v>
      </c>
      <c r="V45" s="96">
        <f>IF(AND(V$30=$B$31,$C45=$B$31),$D45,IF(AND(V$30&gt;$C45,V$30&lt;=($B45+$C45)),$D45/$B45,0)/IF(A.8.FATOR!V45=0,1,A.8.FATOR!V45))</f>
        <v>0</v>
      </c>
      <c r="W45" s="96">
        <f>IF(AND(W$30=$B$31,$C45=$B$31),$D45,IF(AND(W$30&gt;$C45,W$30&lt;=($B45+$C45)),$D45/$B45,0)/IF(A.8.FATOR!W45=0,1,A.8.FATOR!W45))</f>
        <v>0</v>
      </c>
      <c r="X45" s="96">
        <f>IF(AND(X$30=$B$31,$C45=$B$31),$D45,IF(AND(X$30&gt;$C45,X$30&lt;=($B45+$C45)),$D45/$B45,0)/IF(A.8.FATOR!X45=0,1,A.8.FATOR!X45))</f>
        <v>0</v>
      </c>
      <c r="Y45" s="85"/>
      <c r="Z45" s="83"/>
      <c r="AB45" s="86"/>
    </row>
    <row r="46" spans="2:28" x14ac:dyDescent="0.2">
      <c r="B46" s="517">
        <f t="shared" si="11"/>
        <v>5</v>
      </c>
      <c r="C46" s="114">
        <f t="shared" si="12"/>
        <v>15</v>
      </c>
      <c r="D46" s="97">
        <f t="shared" si="10"/>
        <v>0</v>
      </c>
      <c r="E46" s="96">
        <f>IF(AND(E$30=$B$31,$C46=$B$31),$D46,IF(AND(E$30&gt;$C46,E$30&lt;=($B46+$C46)),$D46/$B46,0)/IF(A.8.FATOR!E46=0,1,A.8.FATOR!E46))</f>
        <v>0</v>
      </c>
      <c r="F46" s="96">
        <f>IF(AND(F$30=$B$31,$C46=$B$31),$D46,IF(AND(F$30&gt;$C46,F$30&lt;=($B46+$C46)),$D46/$B46,0)/IF(A.8.FATOR!F46=0,1,A.8.FATOR!F46))</f>
        <v>0</v>
      </c>
      <c r="G46" s="96">
        <f>IF(AND(G$30=$B$31,$C46=$B$31),$D46,IF(AND(G$30&gt;$C46,G$30&lt;=($B46+$C46)),$D46/$B46,0)/IF(A.8.FATOR!G46=0,1,A.8.FATOR!G46))</f>
        <v>0</v>
      </c>
      <c r="H46" s="96">
        <f>IF(AND(H$30=$B$31,$C46=$B$31),$D46,IF(AND(H$30&gt;$C46,H$30&lt;=($B46+$C46)),$D46/$B46,0)/IF(A.8.FATOR!H46=0,1,A.8.FATOR!H46))</f>
        <v>0</v>
      </c>
      <c r="I46" s="96">
        <f>IF(AND(I$30=$B$31,$C46=$B$31),$D46,IF(AND(I$30&gt;$C46,I$30&lt;=($B46+$C46)),$D46/$B46,0)/IF(A.8.FATOR!I46=0,1,A.8.FATOR!I46))</f>
        <v>0</v>
      </c>
      <c r="J46" s="96">
        <f>IF(AND(J$30=$B$31,$C46=$B$31),$D46,IF(AND(J$30&gt;$C46,J$30&lt;=($B46+$C46)),$D46/$B46,0)/IF(A.8.FATOR!J46=0,1,A.8.FATOR!J46))</f>
        <v>0</v>
      </c>
      <c r="K46" s="96">
        <f>IF(AND(K$30=$B$31,$C46=$B$31),$D46,IF(AND(K$30&gt;$C46,K$30&lt;=($B46+$C46)),$D46/$B46,0)/IF(A.8.FATOR!K46=0,1,A.8.FATOR!K46))</f>
        <v>0</v>
      </c>
      <c r="L46" s="96">
        <f>IF(AND(L$30=$B$31,$C46=$B$31),$D46,IF(AND(L$30&gt;$C46,L$30&lt;=($B46+$C46)),$D46/$B46,0)/IF(A.8.FATOR!L46=0,1,A.8.FATOR!L46))</f>
        <v>0</v>
      </c>
      <c r="M46" s="96">
        <f>IF(AND(M$30=$B$31,$C46=$B$31),$D46,IF(AND(M$30&gt;$C46,M$30&lt;=($B46+$C46)),$D46/$B46,0)/IF(A.8.FATOR!M46=0,1,A.8.FATOR!M46))</f>
        <v>0</v>
      </c>
      <c r="N46" s="96">
        <f>IF(AND(N$30=$B$31,$C46=$B$31),$D46,IF(AND(N$30&gt;$C46,N$30&lt;=($B46+$C46)),$D46/$B46,0)/IF(A.8.FATOR!N46=0,1,A.8.FATOR!N46))</f>
        <v>0</v>
      </c>
      <c r="O46" s="96">
        <f>IF(AND(O$30=$B$31,$C46=$B$31),$D46,IF(AND(O$30&gt;$C46,O$30&lt;=($B46+$C46)),$D46/$B46,0)/IF(A.8.FATOR!O46=0,1,A.8.FATOR!O46))</f>
        <v>0</v>
      </c>
      <c r="P46" s="96">
        <f>IF(AND(P$30=$B$31,$C46=$B$31),$D46,IF(AND(P$30&gt;$C46,P$30&lt;=($B46+$C46)),$D46/$B46,0)/IF(A.8.FATOR!P46=0,1,A.8.FATOR!P46))</f>
        <v>0</v>
      </c>
      <c r="Q46" s="96">
        <f>IF(AND(Q$30=$B$31,$C46=$B$31),$D46,IF(AND(Q$30&gt;$C46,Q$30&lt;=($B46+$C46)),$D46/$B46,0)/IF(A.8.FATOR!Q46=0,1,A.8.FATOR!Q46))</f>
        <v>0</v>
      </c>
      <c r="R46" s="96">
        <f>IF(AND(R$30=$B$31,$C46=$B$31),$D46,IF(AND(R$30&gt;$C46,R$30&lt;=($B46+$C46)),$D46/$B46,0)/IF(A.8.FATOR!R46=0,1,A.8.FATOR!R46))</f>
        <v>0</v>
      </c>
      <c r="S46" s="96">
        <f>IF(AND(S$30=$B$31,$C46=$B$31),$D46,IF(AND(S$30&gt;$C46,S$30&lt;=($B46+$C46)),$D46/$B46,0)/IF(A.8.FATOR!S46=0,1,A.8.FATOR!S46))</f>
        <v>0</v>
      </c>
      <c r="T46" s="96">
        <f>IF(AND(T$30=$B$31,$C46=$B$31),$D46,IF(AND(T$30&gt;$C46,T$30&lt;=($B46+$C46)),$D46/$B46,0)/IF(A.8.FATOR!T46=0,1,A.8.FATOR!T46))</f>
        <v>0</v>
      </c>
      <c r="U46" s="96">
        <f>IF(AND(U$30=$B$31,$C46=$B$31),$D46,IF(AND(U$30&gt;$C46,U$30&lt;=($B46+$C46)),$D46/$B46,0)/IF(A.8.FATOR!U46=0,1,A.8.FATOR!U46))</f>
        <v>0</v>
      </c>
      <c r="V46" s="96">
        <f>IF(AND(V$30=$B$31,$C46=$B$31),$D46,IF(AND(V$30&gt;$C46,V$30&lt;=($B46+$C46)),$D46/$B46,0)/IF(A.8.FATOR!V46=0,1,A.8.FATOR!V46))</f>
        <v>0</v>
      </c>
      <c r="W46" s="96">
        <f>IF(AND(W$30=$B$31,$C46=$B$31),$D46,IF(AND(W$30&gt;$C46,W$30&lt;=($B46+$C46)),$D46/$B46,0)/IF(A.8.FATOR!W46=0,1,A.8.FATOR!W46))</f>
        <v>0</v>
      </c>
      <c r="X46" s="96">
        <f>IF(AND(X$30=$B$31,$C46=$B$31),$D46,IF(AND(X$30&gt;$C46,X$30&lt;=($B46+$C46)),$D46/$B46,0)/IF(A.8.FATOR!X46=0,1,A.8.FATOR!X46))</f>
        <v>0</v>
      </c>
      <c r="Y46" s="85"/>
      <c r="Z46" s="83"/>
      <c r="AB46" s="86"/>
    </row>
    <row r="47" spans="2:28" x14ac:dyDescent="0.2">
      <c r="B47" s="517">
        <f t="shared" si="11"/>
        <v>4</v>
      </c>
      <c r="C47" s="114">
        <f t="shared" si="12"/>
        <v>16</v>
      </c>
      <c r="D47" s="97">
        <f t="shared" si="10"/>
        <v>0</v>
      </c>
      <c r="E47" s="96">
        <f>IF(AND(E$30=$B$31,$C47=$B$31),$D47,IF(AND(E$30&gt;$C47,E$30&lt;=($B47+$C47)),$D47/$B47,0)/IF(A.8.FATOR!E47=0,1,A.8.FATOR!E47))</f>
        <v>0</v>
      </c>
      <c r="F47" s="96">
        <f>IF(AND(F$30=$B$31,$C47=$B$31),$D47,IF(AND(F$30&gt;$C47,F$30&lt;=($B47+$C47)),$D47/$B47,0)/IF(A.8.FATOR!F47=0,1,A.8.FATOR!F47))</f>
        <v>0</v>
      </c>
      <c r="G47" s="96">
        <f>IF(AND(G$30=$B$31,$C47=$B$31),$D47,IF(AND(G$30&gt;$C47,G$30&lt;=($B47+$C47)),$D47/$B47,0)/IF(A.8.FATOR!G47=0,1,A.8.FATOR!G47))</f>
        <v>0</v>
      </c>
      <c r="H47" s="96">
        <f>IF(AND(H$30=$B$31,$C47=$B$31),$D47,IF(AND(H$30&gt;$C47,H$30&lt;=($B47+$C47)),$D47/$B47,0)/IF(A.8.FATOR!H47=0,1,A.8.FATOR!H47))</f>
        <v>0</v>
      </c>
      <c r="I47" s="96">
        <f>IF(AND(I$30=$B$31,$C47=$B$31),$D47,IF(AND(I$30&gt;$C47,I$30&lt;=($B47+$C47)),$D47/$B47,0)/IF(A.8.FATOR!I47=0,1,A.8.FATOR!I47))</f>
        <v>0</v>
      </c>
      <c r="J47" s="96">
        <f>IF(AND(J$30=$B$31,$C47=$B$31),$D47,IF(AND(J$30&gt;$C47,J$30&lt;=($B47+$C47)),$D47/$B47,0)/IF(A.8.FATOR!J47=0,1,A.8.FATOR!J47))</f>
        <v>0</v>
      </c>
      <c r="K47" s="96">
        <f>IF(AND(K$30=$B$31,$C47=$B$31),$D47,IF(AND(K$30&gt;$C47,K$30&lt;=($B47+$C47)),$D47/$B47,0)/IF(A.8.FATOR!K47=0,1,A.8.FATOR!K47))</f>
        <v>0</v>
      </c>
      <c r="L47" s="96">
        <f>IF(AND(L$30=$B$31,$C47=$B$31),$D47,IF(AND(L$30&gt;$C47,L$30&lt;=($B47+$C47)),$D47/$B47,0)/IF(A.8.FATOR!L47=0,1,A.8.FATOR!L47))</f>
        <v>0</v>
      </c>
      <c r="M47" s="96">
        <f>IF(AND(M$30=$B$31,$C47=$B$31),$D47,IF(AND(M$30&gt;$C47,M$30&lt;=($B47+$C47)),$D47/$B47,0)/IF(A.8.FATOR!M47=0,1,A.8.FATOR!M47))</f>
        <v>0</v>
      </c>
      <c r="N47" s="96">
        <f>IF(AND(N$30=$B$31,$C47=$B$31),$D47,IF(AND(N$30&gt;$C47,N$30&lt;=($B47+$C47)),$D47/$B47,0)/IF(A.8.FATOR!N47=0,1,A.8.FATOR!N47))</f>
        <v>0</v>
      </c>
      <c r="O47" s="96">
        <f>IF(AND(O$30=$B$31,$C47=$B$31),$D47,IF(AND(O$30&gt;$C47,O$30&lt;=($B47+$C47)),$D47/$B47,0)/IF(A.8.FATOR!O47=0,1,A.8.FATOR!O47))</f>
        <v>0</v>
      </c>
      <c r="P47" s="96">
        <f>IF(AND(P$30=$B$31,$C47=$B$31),$D47,IF(AND(P$30&gt;$C47,P$30&lt;=($B47+$C47)),$D47/$B47,0)/IF(A.8.FATOR!P47=0,1,A.8.FATOR!P47))</f>
        <v>0</v>
      </c>
      <c r="Q47" s="96">
        <f>IF(AND(Q$30=$B$31,$C47=$B$31),$D47,IF(AND(Q$30&gt;$C47,Q$30&lt;=($B47+$C47)),$D47/$B47,0)/IF(A.8.FATOR!Q47=0,1,A.8.FATOR!Q47))</f>
        <v>0</v>
      </c>
      <c r="R47" s="96">
        <f>IF(AND(R$30=$B$31,$C47=$B$31),$D47,IF(AND(R$30&gt;$C47,R$30&lt;=($B47+$C47)),$D47/$B47,0)/IF(A.8.FATOR!R47=0,1,A.8.FATOR!R47))</f>
        <v>0</v>
      </c>
      <c r="S47" s="96">
        <f>IF(AND(S$30=$B$31,$C47=$B$31),$D47,IF(AND(S$30&gt;$C47,S$30&lt;=($B47+$C47)),$D47/$B47,0)/IF(A.8.FATOR!S47=0,1,A.8.FATOR!S47))</f>
        <v>0</v>
      </c>
      <c r="T47" s="96">
        <f>IF(AND(T$30=$B$31,$C47=$B$31),$D47,IF(AND(T$30&gt;$C47,T$30&lt;=($B47+$C47)),$D47/$B47,0)/IF(A.8.FATOR!T47=0,1,A.8.FATOR!T47))</f>
        <v>0</v>
      </c>
      <c r="U47" s="96">
        <f>IF(AND(U$30=$B$31,$C47=$B$31),$D47,IF(AND(U$30&gt;$C47,U$30&lt;=($B47+$C47)),$D47/$B47,0)/IF(A.8.FATOR!U47=0,1,A.8.FATOR!U47))</f>
        <v>0</v>
      </c>
      <c r="V47" s="96">
        <f>IF(AND(V$30=$B$31,$C47=$B$31),$D47,IF(AND(V$30&gt;$C47,V$30&lt;=($B47+$C47)),$D47/$B47,0)/IF(A.8.FATOR!V47=0,1,A.8.FATOR!V47))</f>
        <v>0</v>
      </c>
      <c r="W47" s="96">
        <f>IF(AND(W$30=$B$31,$C47=$B$31),$D47,IF(AND(W$30&gt;$C47,W$30&lt;=($B47+$C47)),$D47/$B47,0)/IF(A.8.FATOR!W47=0,1,A.8.FATOR!W47))</f>
        <v>0</v>
      </c>
      <c r="X47" s="96">
        <f>IF(AND(X$30=$B$31,$C47=$B$31),$D47,IF(AND(X$30&gt;$C47,X$30&lt;=($B47+$C47)),$D47/$B47,0)/IF(A.8.FATOR!X47=0,1,A.8.FATOR!X47))</f>
        <v>0</v>
      </c>
      <c r="Y47" s="85"/>
      <c r="Z47" s="83"/>
      <c r="AB47" s="86"/>
    </row>
    <row r="48" spans="2:28" x14ac:dyDescent="0.2">
      <c r="B48" s="517">
        <f t="shared" si="11"/>
        <v>3</v>
      </c>
      <c r="C48" s="114">
        <f t="shared" si="12"/>
        <v>17</v>
      </c>
      <c r="D48" s="97">
        <f t="shared" si="10"/>
        <v>0</v>
      </c>
      <c r="E48" s="96">
        <f>IF(AND(E$30=$B$31,$C48=$B$31),$D48,IF(AND(E$30&gt;$C48,E$30&lt;=($B48+$C48)),$D48/$B48,0)/IF(A.8.FATOR!E48=0,1,A.8.FATOR!E48))</f>
        <v>0</v>
      </c>
      <c r="F48" s="96">
        <f>IF(AND(F$30=$B$31,$C48=$B$31),$D48,IF(AND(F$30&gt;$C48,F$30&lt;=($B48+$C48)),$D48/$B48,0)/IF(A.8.FATOR!F48=0,1,A.8.FATOR!F48))</f>
        <v>0</v>
      </c>
      <c r="G48" s="96">
        <f>IF(AND(G$30=$B$31,$C48=$B$31),$D48,IF(AND(G$30&gt;$C48,G$30&lt;=($B48+$C48)),$D48/$B48,0)/IF(A.8.FATOR!G48=0,1,A.8.FATOR!G48))</f>
        <v>0</v>
      </c>
      <c r="H48" s="96">
        <f>IF(AND(H$30=$B$31,$C48=$B$31),$D48,IF(AND(H$30&gt;$C48,H$30&lt;=($B48+$C48)),$D48/$B48,0)/IF(A.8.FATOR!H48=0,1,A.8.FATOR!H48))</f>
        <v>0</v>
      </c>
      <c r="I48" s="96">
        <f>IF(AND(I$30=$B$31,$C48=$B$31),$D48,IF(AND(I$30&gt;$C48,I$30&lt;=($B48+$C48)),$D48/$B48,0)/IF(A.8.FATOR!I48=0,1,A.8.FATOR!I48))</f>
        <v>0</v>
      </c>
      <c r="J48" s="96">
        <f>IF(AND(J$30=$B$31,$C48=$B$31),$D48,IF(AND(J$30&gt;$C48,J$30&lt;=($B48+$C48)),$D48/$B48,0)/IF(A.8.FATOR!J48=0,1,A.8.FATOR!J48))</f>
        <v>0</v>
      </c>
      <c r="K48" s="96">
        <f>IF(AND(K$30=$B$31,$C48=$B$31),$D48,IF(AND(K$30&gt;$C48,K$30&lt;=($B48+$C48)),$D48/$B48,0)/IF(A.8.FATOR!K48=0,1,A.8.FATOR!K48))</f>
        <v>0</v>
      </c>
      <c r="L48" s="96">
        <f>IF(AND(L$30=$B$31,$C48=$B$31),$D48,IF(AND(L$30&gt;$C48,L$30&lt;=($B48+$C48)),$D48/$B48,0)/IF(A.8.FATOR!L48=0,1,A.8.FATOR!L48))</f>
        <v>0</v>
      </c>
      <c r="M48" s="96">
        <f>IF(AND(M$30=$B$31,$C48=$B$31),$D48,IF(AND(M$30&gt;$C48,M$30&lt;=($B48+$C48)),$D48/$B48,0)/IF(A.8.FATOR!M48=0,1,A.8.FATOR!M48))</f>
        <v>0</v>
      </c>
      <c r="N48" s="96">
        <f>IF(AND(N$30=$B$31,$C48=$B$31),$D48,IF(AND(N$30&gt;$C48,N$30&lt;=($B48+$C48)),$D48/$B48,0)/IF(A.8.FATOR!N48=0,1,A.8.FATOR!N48))</f>
        <v>0</v>
      </c>
      <c r="O48" s="96">
        <f>IF(AND(O$30=$B$31,$C48=$B$31),$D48,IF(AND(O$30&gt;$C48,O$30&lt;=($B48+$C48)),$D48/$B48,0)/IF(A.8.FATOR!O48=0,1,A.8.FATOR!O48))</f>
        <v>0</v>
      </c>
      <c r="P48" s="96">
        <f>IF(AND(P$30=$B$31,$C48=$B$31),$D48,IF(AND(P$30&gt;$C48,P$30&lt;=($B48+$C48)),$D48/$B48,0)/IF(A.8.FATOR!P48=0,1,A.8.FATOR!P48))</f>
        <v>0</v>
      </c>
      <c r="Q48" s="96">
        <f>IF(AND(Q$30=$B$31,$C48=$B$31),$D48,IF(AND(Q$30&gt;$C48,Q$30&lt;=($B48+$C48)),$D48/$B48,0)/IF(A.8.FATOR!Q48=0,1,A.8.FATOR!Q48))</f>
        <v>0</v>
      </c>
      <c r="R48" s="96">
        <f>IF(AND(R$30=$B$31,$C48=$B$31),$D48,IF(AND(R$30&gt;$C48,R$30&lt;=($B48+$C48)),$D48/$B48,0)/IF(A.8.FATOR!R48=0,1,A.8.FATOR!R48))</f>
        <v>0</v>
      </c>
      <c r="S48" s="96">
        <f>IF(AND(S$30=$B$31,$C48=$B$31),$D48,IF(AND(S$30&gt;$C48,S$30&lt;=($B48+$C48)),$D48/$B48,0)/IF(A.8.FATOR!S48=0,1,A.8.FATOR!S48))</f>
        <v>0</v>
      </c>
      <c r="T48" s="96">
        <f>IF(AND(T$30=$B$31,$C48=$B$31),$D48,IF(AND(T$30&gt;$C48,T$30&lt;=($B48+$C48)),$D48/$B48,0)/IF(A.8.FATOR!T48=0,1,A.8.FATOR!T48))</f>
        <v>0</v>
      </c>
      <c r="U48" s="96">
        <f>IF(AND(U$30=$B$31,$C48=$B$31),$D48,IF(AND(U$30&gt;$C48,U$30&lt;=($B48+$C48)),$D48/$B48,0)/IF(A.8.FATOR!U48=0,1,A.8.FATOR!U48))</f>
        <v>0</v>
      </c>
      <c r="V48" s="96">
        <f>IF(AND(V$30=$B$31,$C48=$B$31),$D48,IF(AND(V$30&gt;$C48,V$30&lt;=($B48+$C48)),$D48/$B48,0)/IF(A.8.FATOR!V48=0,1,A.8.FATOR!V48))</f>
        <v>0</v>
      </c>
      <c r="W48" s="96">
        <f>IF(AND(W$30=$B$31,$C48=$B$31),$D48,IF(AND(W$30&gt;$C48,W$30&lt;=($B48+$C48)),$D48/$B48,0)/IF(A.8.FATOR!W48=0,1,A.8.FATOR!W48))</f>
        <v>0</v>
      </c>
      <c r="X48" s="96">
        <f>IF(AND(X$30=$B$31,$C48=$B$31),$D48,IF(AND(X$30&gt;$C48,X$30&lt;=($B48+$C48)),$D48/$B48,0)/IF(A.8.FATOR!X48=0,1,A.8.FATOR!X48))</f>
        <v>0</v>
      </c>
      <c r="Y48" s="85"/>
      <c r="Z48" s="83"/>
      <c r="AB48" s="86"/>
    </row>
    <row r="49" spans="2:28" x14ac:dyDescent="0.2">
      <c r="B49" s="517">
        <f t="shared" si="11"/>
        <v>2</v>
      </c>
      <c r="C49" s="114">
        <f t="shared" si="12"/>
        <v>18</v>
      </c>
      <c r="D49" s="97">
        <f t="shared" si="10"/>
        <v>0</v>
      </c>
      <c r="E49" s="96">
        <f>IF(AND(E$30=$B$31,$C49=$B$31),$D49,IF(AND(E$30&gt;$C49,E$30&lt;=($B49+$C49)),$D49/$B49,0)/IF(A.8.FATOR!E49=0,1,A.8.FATOR!E49))</f>
        <v>0</v>
      </c>
      <c r="F49" s="96">
        <f>IF(AND(F$30=$B$31,$C49=$B$31),$D49,IF(AND(F$30&gt;$C49,F$30&lt;=($B49+$C49)),$D49/$B49,0)/IF(A.8.FATOR!F49=0,1,A.8.FATOR!F49))</f>
        <v>0</v>
      </c>
      <c r="G49" s="96">
        <f>IF(AND(G$30=$B$31,$C49=$B$31),$D49,IF(AND(G$30&gt;$C49,G$30&lt;=($B49+$C49)),$D49/$B49,0)/IF(A.8.FATOR!G49=0,1,A.8.FATOR!G49))</f>
        <v>0</v>
      </c>
      <c r="H49" s="96">
        <f>IF(AND(H$30=$B$31,$C49=$B$31),$D49,IF(AND(H$30&gt;$C49,H$30&lt;=($B49+$C49)),$D49/$B49,0)/IF(A.8.FATOR!H49=0,1,A.8.FATOR!H49))</f>
        <v>0</v>
      </c>
      <c r="I49" s="96">
        <f>IF(AND(I$30=$B$31,$C49=$B$31),$D49,IF(AND(I$30&gt;$C49,I$30&lt;=($B49+$C49)),$D49/$B49,0)/IF(A.8.FATOR!I49=0,1,A.8.FATOR!I49))</f>
        <v>0</v>
      </c>
      <c r="J49" s="96">
        <f>IF(AND(J$30=$B$31,$C49=$B$31),$D49,IF(AND(J$30&gt;$C49,J$30&lt;=($B49+$C49)),$D49/$B49,0)/IF(A.8.FATOR!J49=0,1,A.8.FATOR!J49))</f>
        <v>0</v>
      </c>
      <c r="K49" s="96">
        <f>IF(AND(K$30=$B$31,$C49=$B$31),$D49,IF(AND(K$30&gt;$C49,K$30&lt;=($B49+$C49)),$D49/$B49,0)/IF(A.8.FATOR!K49=0,1,A.8.FATOR!K49))</f>
        <v>0</v>
      </c>
      <c r="L49" s="96">
        <f>IF(AND(L$30=$B$31,$C49=$B$31),$D49,IF(AND(L$30&gt;$C49,L$30&lt;=($B49+$C49)),$D49/$B49,0)/IF(A.8.FATOR!L49=0,1,A.8.FATOR!L49))</f>
        <v>0</v>
      </c>
      <c r="M49" s="96">
        <f>IF(AND(M$30=$B$31,$C49=$B$31),$D49,IF(AND(M$30&gt;$C49,M$30&lt;=($B49+$C49)),$D49/$B49,0)/IF(A.8.FATOR!M49=0,1,A.8.FATOR!M49))</f>
        <v>0</v>
      </c>
      <c r="N49" s="96">
        <f>IF(AND(N$30=$B$31,$C49=$B$31),$D49,IF(AND(N$30&gt;$C49,N$30&lt;=($B49+$C49)),$D49/$B49,0)/IF(A.8.FATOR!N49=0,1,A.8.FATOR!N49))</f>
        <v>0</v>
      </c>
      <c r="O49" s="96">
        <f>IF(AND(O$30=$B$31,$C49=$B$31),$D49,IF(AND(O$30&gt;$C49,O$30&lt;=($B49+$C49)),$D49/$B49,0)/IF(A.8.FATOR!O49=0,1,A.8.FATOR!O49))</f>
        <v>0</v>
      </c>
      <c r="P49" s="96">
        <f>IF(AND(P$30=$B$31,$C49=$B$31),$D49,IF(AND(P$30&gt;$C49,P$30&lt;=($B49+$C49)),$D49/$B49,0)/IF(A.8.FATOR!P49=0,1,A.8.FATOR!P49))</f>
        <v>0</v>
      </c>
      <c r="Q49" s="96">
        <f>IF(AND(Q$30=$B$31,$C49=$B$31),$D49,IF(AND(Q$30&gt;$C49,Q$30&lt;=($B49+$C49)),$D49/$B49,0)/IF(A.8.FATOR!Q49=0,1,A.8.FATOR!Q49))</f>
        <v>0</v>
      </c>
      <c r="R49" s="96">
        <f>IF(AND(R$30=$B$31,$C49=$B$31),$D49,IF(AND(R$30&gt;$C49,R$30&lt;=($B49+$C49)),$D49/$B49,0)/IF(A.8.FATOR!R49=0,1,A.8.FATOR!R49))</f>
        <v>0</v>
      </c>
      <c r="S49" s="96">
        <f>IF(AND(S$30=$B$31,$C49=$B$31),$D49,IF(AND(S$30&gt;$C49,S$30&lt;=($B49+$C49)),$D49/$B49,0)/IF(A.8.FATOR!S49=0,1,A.8.FATOR!S49))</f>
        <v>0</v>
      </c>
      <c r="T49" s="96">
        <f>IF(AND(T$30=$B$31,$C49=$B$31),$D49,IF(AND(T$30&gt;$C49,T$30&lt;=($B49+$C49)),$D49/$B49,0)/IF(A.8.FATOR!T49=0,1,A.8.FATOR!T49))</f>
        <v>0</v>
      </c>
      <c r="U49" s="96">
        <f>IF(AND(U$30=$B$31,$C49=$B$31),$D49,IF(AND(U$30&gt;$C49,U$30&lt;=($B49+$C49)),$D49/$B49,0)/IF(A.8.FATOR!U49=0,1,A.8.FATOR!U49))</f>
        <v>0</v>
      </c>
      <c r="V49" s="96">
        <f>IF(AND(V$30=$B$31,$C49=$B$31),$D49,IF(AND(V$30&gt;$C49,V$30&lt;=($B49+$C49)),$D49/$B49,0)/IF(A.8.FATOR!V49=0,1,A.8.FATOR!V49))</f>
        <v>0</v>
      </c>
      <c r="W49" s="96">
        <f>IF(AND(W$30=$B$31,$C49=$B$31),$D49,IF(AND(W$30&gt;$C49,W$30&lt;=($B49+$C49)),$D49/$B49,0)/IF(A.8.FATOR!W49=0,1,A.8.FATOR!W49))</f>
        <v>0</v>
      </c>
      <c r="X49" s="96">
        <f>IF(AND(X$30=$B$31,$C49=$B$31),$D49,IF(AND(X$30&gt;$C49,X$30&lt;=($B49+$C49)),$D49/$B49,0)/IF(A.8.FATOR!X49=0,1,A.8.FATOR!X49))</f>
        <v>0</v>
      </c>
      <c r="Y49" s="85"/>
      <c r="Z49" s="83"/>
      <c r="AB49" s="86"/>
    </row>
    <row r="50" spans="2:28" x14ac:dyDescent="0.2">
      <c r="B50" s="517">
        <f t="shared" si="11"/>
        <v>1</v>
      </c>
      <c r="C50" s="114">
        <f t="shared" si="12"/>
        <v>19</v>
      </c>
      <c r="D50" s="97">
        <f t="shared" si="10"/>
        <v>0</v>
      </c>
      <c r="E50" s="96">
        <f>IF(AND(E$30=$B$31,$C50=$B$31),$D50,IF(AND(E$30&gt;$C50,E$30&lt;=($B50+$C50)),$D50/$B50,0)/IF(A.8.FATOR!E50=0,1,A.8.FATOR!E50))</f>
        <v>0</v>
      </c>
      <c r="F50" s="96">
        <f>IF(AND(F$30=$B$31,$C50=$B$31),$D50,IF(AND(F$30&gt;$C50,F$30&lt;=($B50+$C50)),$D50/$B50,0)/IF(A.8.FATOR!F50=0,1,A.8.FATOR!F50))</f>
        <v>0</v>
      </c>
      <c r="G50" s="96">
        <f>IF(AND(G$30=$B$31,$C50=$B$31),$D50,IF(AND(G$30&gt;$C50,G$30&lt;=($B50+$C50)),$D50/$B50,0)/IF(A.8.FATOR!G50=0,1,A.8.FATOR!G50))</f>
        <v>0</v>
      </c>
      <c r="H50" s="96">
        <f>IF(AND(H$30=$B$31,$C50=$B$31),$D50,IF(AND(H$30&gt;$C50,H$30&lt;=($B50+$C50)),$D50/$B50,0)/IF(A.8.FATOR!H50=0,1,A.8.FATOR!H50))</f>
        <v>0</v>
      </c>
      <c r="I50" s="96">
        <f>IF(AND(I$30=$B$31,$C50=$B$31),$D50,IF(AND(I$30&gt;$C50,I$30&lt;=($B50+$C50)),$D50/$B50,0)/IF(A.8.FATOR!I50=0,1,A.8.FATOR!I50))</f>
        <v>0</v>
      </c>
      <c r="J50" s="96">
        <f>IF(AND(J$30=$B$31,$C50=$B$31),$D50,IF(AND(J$30&gt;$C50,J$30&lt;=($B50+$C50)),$D50/$B50,0)/IF(A.8.FATOR!J50=0,1,A.8.FATOR!J50))</f>
        <v>0</v>
      </c>
      <c r="K50" s="96">
        <f>IF(AND(K$30=$B$31,$C50=$B$31),$D50,IF(AND(K$30&gt;$C50,K$30&lt;=($B50+$C50)),$D50/$B50,0)/IF(A.8.FATOR!K50=0,1,A.8.FATOR!K50))</f>
        <v>0</v>
      </c>
      <c r="L50" s="96">
        <f>IF(AND(L$30=$B$31,$C50=$B$31),$D50,IF(AND(L$30&gt;$C50,L$30&lt;=($B50+$C50)),$D50/$B50,0)/IF(A.8.FATOR!L50=0,1,A.8.FATOR!L50))</f>
        <v>0</v>
      </c>
      <c r="M50" s="96">
        <f>IF(AND(M$30=$B$31,$C50=$B$31),$D50,IF(AND(M$30&gt;$C50,M$30&lt;=($B50+$C50)),$D50/$B50,0)/IF(A.8.FATOR!M50=0,1,A.8.FATOR!M50))</f>
        <v>0</v>
      </c>
      <c r="N50" s="96">
        <f>IF(AND(N$30=$B$31,$C50=$B$31),$D50,IF(AND(N$30&gt;$C50,N$30&lt;=($B50+$C50)),$D50/$B50,0)/IF(A.8.FATOR!N50=0,1,A.8.FATOR!N50))</f>
        <v>0</v>
      </c>
      <c r="O50" s="96">
        <f>IF(AND(O$30=$B$31,$C50=$B$31),$D50,IF(AND(O$30&gt;$C50,O$30&lt;=($B50+$C50)),$D50/$B50,0)/IF(A.8.FATOR!O50=0,1,A.8.FATOR!O50))</f>
        <v>0</v>
      </c>
      <c r="P50" s="96">
        <f>IF(AND(P$30=$B$31,$C50=$B$31),$D50,IF(AND(P$30&gt;$C50,P$30&lt;=($B50+$C50)),$D50/$B50,0)/IF(A.8.FATOR!P50=0,1,A.8.FATOR!P50))</f>
        <v>0</v>
      </c>
      <c r="Q50" s="96">
        <f>IF(AND(Q$30=$B$31,$C50=$B$31),$D50,IF(AND(Q$30&gt;$C50,Q$30&lt;=($B50+$C50)),$D50/$B50,0)/IF(A.8.FATOR!Q50=0,1,A.8.FATOR!Q50))</f>
        <v>0</v>
      </c>
      <c r="R50" s="96">
        <f>IF(AND(R$30=$B$31,$C50=$B$31),$D50,IF(AND(R$30&gt;$C50,R$30&lt;=($B50+$C50)),$D50/$B50,0)/IF(A.8.FATOR!R50=0,1,A.8.FATOR!R50))</f>
        <v>0</v>
      </c>
      <c r="S50" s="96">
        <f>IF(AND(S$30=$B$31,$C50=$B$31),$D50,IF(AND(S$30&gt;$C50,S$30&lt;=($B50+$C50)),$D50/$B50,0)/IF(A.8.FATOR!S50=0,1,A.8.FATOR!S50))</f>
        <v>0</v>
      </c>
      <c r="T50" s="96">
        <f>IF(AND(T$30=$B$31,$C50=$B$31),$D50,IF(AND(T$30&gt;$C50,T$30&lt;=($B50+$C50)),$D50/$B50,0)/IF(A.8.FATOR!T50=0,1,A.8.FATOR!T50))</f>
        <v>0</v>
      </c>
      <c r="U50" s="96">
        <f>IF(AND(U$30=$B$31,$C50=$B$31),$D50,IF(AND(U$30&gt;$C50,U$30&lt;=($B50+$C50)),$D50/$B50,0)/IF(A.8.FATOR!U50=0,1,A.8.FATOR!U50))</f>
        <v>0</v>
      </c>
      <c r="V50" s="96">
        <f>IF(AND(V$30=$B$31,$C50=$B$31),$D50,IF(AND(V$30&gt;$C50,V$30&lt;=($B50+$C50)),$D50/$B50,0)/IF(A.8.FATOR!V50=0,1,A.8.FATOR!V50))</f>
        <v>0</v>
      </c>
      <c r="W50" s="96">
        <f>IF(AND(W$30=$B$31,$C50=$B$31),$D50,IF(AND(W$30&gt;$C50,W$30&lt;=($B50+$C50)),$D50/$B50,0)/IF(A.8.FATOR!W50=0,1,A.8.FATOR!W50))</f>
        <v>0</v>
      </c>
      <c r="X50" s="96">
        <f>IF(AND(X$30=$B$31,$C50=$B$31),$D50,IF(AND(X$30&gt;$C50,X$30&lt;=($B50+$C50)),$D50/$B50,0)/IF(A.8.FATOR!X50=0,1,A.8.FATOR!X50))</f>
        <v>0</v>
      </c>
      <c r="Y50" s="85"/>
      <c r="Z50" s="83"/>
      <c r="AB50" s="86"/>
    </row>
    <row r="51" spans="2:28" x14ac:dyDescent="0.2">
      <c r="B51" s="517">
        <f t="shared" si="11"/>
        <v>0</v>
      </c>
      <c r="C51" s="114">
        <f t="shared" si="12"/>
        <v>20</v>
      </c>
      <c r="D51" s="97">
        <f t="shared" si="10"/>
        <v>0</v>
      </c>
      <c r="E51" s="96">
        <f>IF(AND(E$30=$B$31,$C51=$B$31),$D51,IF(AND(E$30&gt;$C51,E$30&lt;=($B51+$C51)),$D51/$B51,0)/IF(A.8.FATOR!E51=0,1,A.8.FATOR!E51))</f>
        <v>0</v>
      </c>
      <c r="F51" s="96">
        <f>IF(AND(F$30=$B$31,$C51=$B$31),$D51,IF(AND(F$30&gt;$C51,F$30&lt;=($B51+$C51)),$D51/$B51,0)/IF(A.8.FATOR!F51=0,1,A.8.FATOR!F51))</f>
        <v>0</v>
      </c>
      <c r="G51" s="96">
        <f>IF(AND(G$30=$B$31,$C51=$B$31),$D51,IF(AND(G$30&gt;$C51,G$30&lt;=($B51+$C51)),$D51/$B51,0)/IF(A.8.FATOR!G51=0,1,A.8.FATOR!G51))</f>
        <v>0</v>
      </c>
      <c r="H51" s="96">
        <f>IF(AND(H$30=$B$31,$C51=$B$31),$D51,IF(AND(H$30&gt;$C51,H$30&lt;=($B51+$C51)),$D51/$B51,0)/IF(A.8.FATOR!H51=0,1,A.8.FATOR!H51))</f>
        <v>0</v>
      </c>
      <c r="I51" s="96">
        <f>IF(AND(I$30=$B$31,$C51=$B$31),$D51,IF(AND(I$30&gt;$C51,I$30&lt;=($B51+$C51)),$D51/$B51,0)/IF(A.8.FATOR!I51=0,1,A.8.FATOR!I51))</f>
        <v>0</v>
      </c>
      <c r="J51" s="96">
        <f>IF(AND(J$30=$B$31,$C51=$B$31),$D51,IF(AND(J$30&gt;$C51,J$30&lt;=($B51+$C51)),$D51/$B51,0)/IF(A.8.FATOR!J51=0,1,A.8.FATOR!J51))</f>
        <v>0</v>
      </c>
      <c r="K51" s="96">
        <f>IF(AND(K$30=$B$31,$C51=$B$31),$D51,IF(AND(K$30&gt;$C51,K$30&lt;=($B51+$C51)),$D51/$B51,0)/IF(A.8.FATOR!K51=0,1,A.8.FATOR!K51))</f>
        <v>0</v>
      </c>
      <c r="L51" s="96">
        <f>IF(AND(L$30=$B$31,$C51=$B$31),$D51,IF(AND(L$30&gt;$C51,L$30&lt;=($B51+$C51)),$D51/$B51,0)/IF(A.8.FATOR!L51=0,1,A.8.FATOR!L51))</f>
        <v>0</v>
      </c>
      <c r="M51" s="96">
        <f>IF(AND(M$30=$B$31,$C51=$B$31),$D51,IF(AND(M$30&gt;$C51,M$30&lt;=($B51+$C51)),$D51/$B51,0)/IF(A.8.FATOR!M51=0,1,A.8.FATOR!M51))</f>
        <v>0</v>
      </c>
      <c r="N51" s="96">
        <f>IF(AND(N$30=$B$31,$C51=$B$31),$D51,IF(AND(N$30&gt;$C51,N$30&lt;=($B51+$C51)),$D51/$B51,0)/IF(A.8.FATOR!N51=0,1,A.8.FATOR!N51))</f>
        <v>0</v>
      </c>
      <c r="O51" s="96">
        <f>IF(AND(O$30=$B$31,$C51=$B$31),$D51,IF(AND(O$30&gt;$C51,O$30&lt;=($B51+$C51)),$D51/$B51,0)/IF(A.8.FATOR!O51=0,1,A.8.FATOR!O51))</f>
        <v>0</v>
      </c>
      <c r="P51" s="96">
        <f>IF(AND(P$30=$B$31,$C51=$B$31),$D51,IF(AND(P$30&gt;$C51,P$30&lt;=($B51+$C51)),$D51/$B51,0)/IF(A.8.FATOR!P51=0,1,A.8.FATOR!P51))</f>
        <v>0</v>
      </c>
      <c r="Q51" s="96">
        <f>IF(AND(Q$30=$B$31,$C51=$B$31),$D51,IF(AND(Q$30&gt;$C51,Q$30&lt;=($B51+$C51)),$D51/$B51,0)/IF(A.8.FATOR!Q51=0,1,A.8.FATOR!Q51))</f>
        <v>0</v>
      </c>
      <c r="R51" s="96">
        <f>IF(AND(R$30=$B$31,$C51=$B$31),$D51,IF(AND(R$30&gt;$C51,R$30&lt;=($B51+$C51)),$D51/$B51,0)/IF(A.8.FATOR!R51=0,1,A.8.FATOR!R51))</f>
        <v>0</v>
      </c>
      <c r="S51" s="96">
        <f>IF(AND(S$30=$B$31,$C51=$B$31),$D51,IF(AND(S$30&gt;$C51,S$30&lt;=($B51+$C51)),$D51/$B51,0)/IF(A.8.FATOR!S51=0,1,A.8.FATOR!S51))</f>
        <v>0</v>
      </c>
      <c r="T51" s="96">
        <f>IF(AND(T$30=$B$31,$C51=$B$31),$D51,IF(AND(T$30&gt;$C51,T$30&lt;=($B51+$C51)),$D51/$B51,0)/IF(A.8.FATOR!T51=0,1,A.8.FATOR!T51))</f>
        <v>0</v>
      </c>
      <c r="U51" s="96">
        <f>IF(AND(U$30=$B$31,$C51=$B$31),$D51,IF(AND(U$30&gt;$C51,U$30&lt;=($B51+$C51)),$D51/$B51,0)/IF(A.8.FATOR!U51=0,1,A.8.FATOR!U51))</f>
        <v>0</v>
      </c>
      <c r="V51" s="96">
        <f>IF(AND(V$30=$B$31,$C51=$B$31),$D51,IF(AND(V$30&gt;$C51,V$30&lt;=($B51+$C51)),$D51/$B51,0)/IF(A.8.FATOR!V51=0,1,A.8.FATOR!V51))</f>
        <v>0</v>
      </c>
      <c r="W51" s="96">
        <f>IF(AND(W$30=$B$31,$C51=$B$31),$D51,IF(AND(W$30&gt;$C51,W$30&lt;=($B51+$C51)),$D51/$B51,0)/IF(A.8.FATOR!W51=0,1,A.8.FATOR!W51))</f>
        <v>0</v>
      </c>
      <c r="X51" s="96">
        <f>IF(AND(X$30=$B$31,$C51=$B$31),$D51,IF(AND(X$30&gt;$C51,X$30&lt;=($B51+$C51)),$D51/$B51,0)/IF(A.8.FATOR!X51=0,1,A.8.FATOR!X51))</f>
        <v>0</v>
      </c>
      <c r="Y51" s="85"/>
      <c r="Z51" s="83"/>
      <c r="AB51" s="86"/>
    </row>
    <row r="52" spans="2:28" x14ac:dyDescent="0.2">
      <c r="B52" s="98"/>
      <c r="C52" s="82" t="str">
        <f>"Total Depreciação - "&amp;B30</f>
        <v>Total Depreciação - Imobilizado/ Intangível - 5 anos</v>
      </c>
      <c r="D52" s="85">
        <f t="shared" ref="D52:X52" si="13">SUM(D32:D51)</f>
        <v>0</v>
      </c>
      <c r="E52" s="85">
        <f t="shared" si="13"/>
        <v>0</v>
      </c>
      <c r="F52" s="85">
        <f t="shared" si="13"/>
        <v>0</v>
      </c>
      <c r="G52" s="85">
        <f t="shared" si="13"/>
        <v>0</v>
      </c>
      <c r="H52" s="85">
        <f t="shared" si="13"/>
        <v>0</v>
      </c>
      <c r="I52" s="85">
        <f t="shared" si="13"/>
        <v>0</v>
      </c>
      <c r="J52" s="85">
        <f t="shared" si="13"/>
        <v>0</v>
      </c>
      <c r="K52" s="85">
        <f t="shared" si="13"/>
        <v>0</v>
      </c>
      <c r="L52" s="85">
        <f t="shared" si="13"/>
        <v>0</v>
      </c>
      <c r="M52" s="85">
        <f t="shared" si="13"/>
        <v>0</v>
      </c>
      <c r="N52" s="85">
        <f t="shared" si="13"/>
        <v>0</v>
      </c>
      <c r="O52" s="85">
        <f t="shared" si="13"/>
        <v>0</v>
      </c>
      <c r="P52" s="85">
        <f t="shared" si="13"/>
        <v>0</v>
      </c>
      <c r="Q52" s="85">
        <f t="shared" si="13"/>
        <v>0</v>
      </c>
      <c r="R52" s="85">
        <f t="shared" si="13"/>
        <v>0</v>
      </c>
      <c r="S52" s="85">
        <f t="shared" si="13"/>
        <v>0</v>
      </c>
      <c r="T52" s="85">
        <f t="shared" si="13"/>
        <v>0</v>
      </c>
      <c r="U52" s="85">
        <f t="shared" si="13"/>
        <v>0</v>
      </c>
      <c r="V52" s="85">
        <f t="shared" si="13"/>
        <v>0</v>
      </c>
      <c r="W52" s="85">
        <f t="shared" si="13"/>
        <v>0</v>
      </c>
      <c r="X52" s="85">
        <f t="shared" si="13"/>
        <v>0</v>
      </c>
      <c r="Y52" s="85"/>
      <c r="Z52" s="83"/>
    </row>
    <row r="55" spans="2:28" x14ac:dyDescent="0.2">
      <c r="B55" s="92" t="str">
        <f>B$9</f>
        <v>Imobilizado/ Intangível - 10 anos</v>
      </c>
      <c r="C55" s="93">
        <f>$C$9</f>
        <v>10</v>
      </c>
      <c r="D55" s="99"/>
      <c r="E55" s="94">
        <f>E$7</f>
        <v>1</v>
      </c>
      <c r="F55" s="94">
        <f t="shared" ref="F55:X55" si="14">F$7</f>
        <v>2</v>
      </c>
      <c r="G55" s="94">
        <f t="shared" si="14"/>
        <v>3</v>
      </c>
      <c r="H55" s="94">
        <f t="shared" si="14"/>
        <v>4</v>
      </c>
      <c r="I55" s="94">
        <f t="shared" si="14"/>
        <v>5</v>
      </c>
      <c r="J55" s="94">
        <f t="shared" si="14"/>
        <v>6</v>
      </c>
      <c r="K55" s="94">
        <f t="shared" si="14"/>
        <v>7</v>
      </c>
      <c r="L55" s="94">
        <f t="shared" si="14"/>
        <v>8</v>
      </c>
      <c r="M55" s="94">
        <f t="shared" si="14"/>
        <v>9</v>
      </c>
      <c r="N55" s="94">
        <f t="shared" si="14"/>
        <v>10</v>
      </c>
      <c r="O55" s="94">
        <f t="shared" si="14"/>
        <v>11</v>
      </c>
      <c r="P55" s="94">
        <f t="shared" si="14"/>
        <v>12</v>
      </c>
      <c r="Q55" s="94">
        <f t="shared" si="14"/>
        <v>13</v>
      </c>
      <c r="R55" s="94">
        <f t="shared" si="14"/>
        <v>14</v>
      </c>
      <c r="S55" s="94">
        <f t="shared" si="14"/>
        <v>15</v>
      </c>
      <c r="T55" s="94">
        <f t="shared" si="14"/>
        <v>16</v>
      </c>
      <c r="U55" s="94">
        <f t="shared" si="14"/>
        <v>17</v>
      </c>
      <c r="V55" s="94">
        <f t="shared" si="14"/>
        <v>18</v>
      </c>
      <c r="W55" s="94">
        <f t="shared" si="14"/>
        <v>19</v>
      </c>
      <c r="X55" s="94">
        <f t="shared" si="14"/>
        <v>20</v>
      </c>
    </row>
    <row r="56" spans="2:28" x14ac:dyDescent="0.2">
      <c r="B56" s="517">
        <v>20</v>
      </c>
      <c r="C56" s="114"/>
      <c r="D56" s="100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</row>
    <row r="57" spans="2:28" x14ac:dyDescent="0.2">
      <c r="B57" s="517">
        <f>MIN(C$55,MAX((B$56-C56-1),0))</f>
        <v>10</v>
      </c>
      <c r="C57" s="114">
        <f>$E$7</f>
        <v>1</v>
      </c>
      <c r="D57" s="97">
        <f t="shared" ref="D57:D76" si="15">SUMIF($E$7:$X$7,$C57,$E$9:$X$9)</f>
        <v>0</v>
      </c>
      <c r="E57" s="96">
        <f>IF(AND(E$55=$B$56,$C57=$B$56),$D57,IF(AND(E$55&gt;$C57,E$55&lt;=($B57+$C57)),$D57/$B57,0)/IF(A.8.FATOR!E57=0,1,A.8.FATOR!E57))</f>
        <v>0</v>
      </c>
      <c r="F57" s="96">
        <f>IF(AND(F$55=$B$56,$C57=$B$56),$D57,IF(AND(F$55&gt;$C57,F$55&lt;=($B57+$C57)),$D57/$B57,0)/IF(A.8.FATOR!F57=0,1,A.8.FATOR!F57))</f>
        <v>0</v>
      </c>
      <c r="G57" s="96">
        <f>IF(AND(G$55=$B$56,$C57=$B$56),$D57,IF(AND(G$55&gt;$C57,G$55&lt;=($B57+$C57)),$D57/$B57,0)/IF(A.8.FATOR!G57=0,1,A.8.FATOR!G57))</f>
        <v>0</v>
      </c>
      <c r="H57" s="96">
        <f>IF(AND(H$55=$B$56,$C57=$B$56),$D57,IF(AND(H$55&gt;$C57,H$55&lt;=($B57+$C57)),$D57/$B57,0)/IF(A.8.FATOR!H57=0,1,A.8.FATOR!H57))</f>
        <v>0</v>
      </c>
      <c r="I57" s="96">
        <f>IF(AND(I$55=$B$56,$C57=$B$56),$D57,IF(AND(I$55&gt;$C57,I$55&lt;=($B57+$C57)),$D57/$B57,0)/IF(A.8.FATOR!I57=0,1,A.8.FATOR!I57))</f>
        <v>0</v>
      </c>
      <c r="J57" s="96">
        <f>IF(AND(J$55=$B$56,$C57=$B$56),$D57,IF(AND(J$55&gt;$C57,J$55&lt;=($B57+$C57)),$D57/$B57,0)/IF(A.8.FATOR!J57=0,1,A.8.FATOR!J57))</f>
        <v>0</v>
      </c>
      <c r="K57" s="96">
        <f>IF(AND(K$55=$B$56,$C57=$B$56),$D57,IF(AND(K$55&gt;$C57,K$55&lt;=($B57+$C57)),$D57/$B57,0)/IF(A.8.FATOR!K57=0,1,A.8.FATOR!K57))</f>
        <v>0</v>
      </c>
      <c r="L57" s="96">
        <f>IF(AND(L$55=$B$56,$C57=$B$56),$D57,IF(AND(L$55&gt;$C57,L$55&lt;=($B57+$C57)),$D57/$B57,0)/IF(A.8.FATOR!L57=0,1,A.8.FATOR!L57))</f>
        <v>0</v>
      </c>
      <c r="M57" s="96">
        <f>IF(AND(M$55=$B$56,$C57=$B$56),$D57,IF(AND(M$55&gt;$C57,M$55&lt;=($B57+$C57)),$D57/$B57,0)/IF(A.8.FATOR!M57=0,1,A.8.FATOR!M57))</f>
        <v>0</v>
      </c>
      <c r="N57" s="96">
        <f>IF(AND(N$55=$B$56,$C57=$B$56),$D57,IF(AND(N$55&gt;$C57,N$55&lt;=($B57+$C57)),$D57/$B57,0)/IF(A.8.FATOR!N57=0,1,A.8.FATOR!N57))</f>
        <v>0</v>
      </c>
      <c r="O57" s="96">
        <f>IF(AND(O$55=$B$56,$C57=$B$56),$D57,IF(AND(O$55&gt;$C57,O$55&lt;=($B57+$C57)),$D57/$B57,0)/IF(A.8.FATOR!O57=0,1,A.8.FATOR!O57))</f>
        <v>0</v>
      </c>
      <c r="P57" s="96">
        <f>IF(AND(P$55=$B$56,$C57=$B$56),$D57,IF(AND(P$55&gt;$C57,P$55&lt;=($B57+$C57)),$D57/$B57,0)/IF(A.8.FATOR!P57=0,1,A.8.FATOR!P57))</f>
        <v>0</v>
      </c>
      <c r="Q57" s="96">
        <f>IF(AND(Q$55=$B$56,$C57=$B$56),$D57,IF(AND(Q$55&gt;$C57,Q$55&lt;=($B57+$C57)),$D57/$B57,0)/IF(A.8.FATOR!Q57=0,1,A.8.FATOR!Q57))</f>
        <v>0</v>
      </c>
      <c r="R57" s="96">
        <f>IF(AND(R$55=$B$56,$C57=$B$56),$D57,IF(AND(R$55&gt;$C57,R$55&lt;=($B57+$C57)),$D57/$B57,0)/IF(A.8.FATOR!R57=0,1,A.8.FATOR!R57))</f>
        <v>0</v>
      </c>
      <c r="S57" s="96">
        <f>IF(AND(S$55=$B$56,$C57=$B$56),$D57,IF(AND(S$55&gt;$C57,S$55&lt;=($B57+$C57)),$D57/$B57,0)/IF(A.8.FATOR!S57=0,1,A.8.FATOR!S57))</f>
        <v>0</v>
      </c>
      <c r="T57" s="96">
        <f>IF(AND(T$55=$B$56,$C57=$B$56),$D57,IF(AND(T$55&gt;$C57,T$55&lt;=($B57+$C57)),$D57/$B57,0)/IF(A.8.FATOR!T57=0,1,A.8.FATOR!T57))</f>
        <v>0</v>
      </c>
      <c r="U57" s="96">
        <f>IF(AND(U$55=$B$56,$C57=$B$56),$D57,IF(AND(U$55&gt;$C57,U$55&lt;=($B57+$C57)),$D57/$B57,0)/IF(A.8.FATOR!U57=0,1,A.8.FATOR!U57))</f>
        <v>0</v>
      </c>
      <c r="V57" s="96">
        <f>IF(AND(V$55=$B$56,$C57=$B$56),$D57,IF(AND(V$55&gt;$C57,V$55&lt;=($B57+$C57)),$D57/$B57,0)/IF(A.8.FATOR!V57=0,1,A.8.FATOR!V57))</f>
        <v>0</v>
      </c>
      <c r="W57" s="96">
        <f>IF(AND(W$55=$B$56,$C57=$B$56),$D57,IF(AND(W$55&gt;$C57,W$55&lt;=($B57+$C57)),$D57/$B57,0)/IF(A.8.FATOR!W57=0,1,A.8.FATOR!W57))</f>
        <v>0</v>
      </c>
      <c r="X57" s="96">
        <f>IF(AND(X$55=$B$56,$C57=$B$56),$D57,IF(AND(X$55&gt;$C57,X$55&lt;=($B57+$C57)),$D57/$B57,0)/IF(A.8.FATOR!X57=0,1,A.8.FATOR!X57))</f>
        <v>0</v>
      </c>
      <c r="Y57" s="85"/>
      <c r="Z57" s="83"/>
    </row>
    <row r="58" spans="2:28" x14ac:dyDescent="0.2">
      <c r="B58" s="517">
        <f t="shared" ref="B58:B76" si="16">MIN(C$55,MAX((B$56-C57-1),0))</f>
        <v>10</v>
      </c>
      <c r="C58" s="114">
        <f>C57+1</f>
        <v>2</v>
      </c>
      <c r="D58" s="97">
        <f t="shared" si="15"/>
        <v>0</v>
      </c>
      <c r="E58" s="96">
        <f>IF(AND(E$55=$B$56,$C58=$B$56),$D58,IF(AND(E$55&gt;$C58,E$55&lt;=($B58+$C58)),$D58/$B58,0)/IF(A.8.FATOR!E58=0,1,A.8.FATOR!E58))</f>
        <v>0</v>
      </c>
      <c r="F58" s="96">
        <f>IF(AND(F$55=$B$56,$C58=$B$56),$D58,IF(AND(F$55&gt;$C58,F$55&lt;=($B58+$C58)),$D58/$B58,0)/IF(A.8.FATOR!F58=0,1,A.8.FATOR!F58))</f>
        <v>0</v>
      </c>
      <c r="G58" s="96">
        <f>IF(AND(G$55=$B$56,$C58=$B$56),$D58,IF(AND(G$55&gt;$C58,G$55&lt;=($B58+$C58)),$D58/$B58,0)/IF(A.8.FATOR!G58=0,1,A.8.FATOR!G58))</f>
        <v>0</v>
      </c>
      <c r="H58" s="96">
        <f>IF(AND(H$55=$B$56,$C58=$B$56),$D58,IF(AND(H$55&gt;$C58,H$55&lt;=($B58+$C58)),$D58/$B58,0)/IF(A.8.FATOR!H58=0,1,A.8.FATOR!H58))</f>
        <v>0</v>
      </c>
      <c r="I58" s="96">
        <f>IF(AND(I$55=$B$56,$C58=$B$56),$D58,IF(AND(I$55&gt;$C58,I$55&lt;=($B58+$C58)),$D58/$B58,0)/IF(A.8.FATOR!I58=0,1,A.8.FATOR!I58))</f>
        <v>0</v>
      </c>
      <c r="J58" s="96">
        <f>IF(AND(J$55=$B$56,$C58=$B$56),$D58,IF(AND(J$55&gt;$C58,J$55&lt;=($B58+$C58)),$D58/$B58,0)/IF(A.8.FATOR!J58=0,1,A.8.FATOR!J58))</f>
        <v>0</v>
      </c>
      <c r="K58" s="96">
        <f>IF(AND(K$55=$B$56,$C58=$B$56),$D58,IF(AND(K$55&gt;$C58,K$55&lt;=($B58+$C58)),$D58/$B58,0)/IF(A.8.FATOR!K58=0,1,A.8.FATOR!K58))</f>
        <v>0</v>
      </c>
      <c r="L58" s="96">
        <f>IF(AND(L$55=$B$56,$C58=$B$56),$D58,IF(AND(L$55&gt;$C58,L$55&lt;=($B58+$C58)),$D58/$B58,0)/IF(A.8.FATOR!L58=0,1,A.8.FATOR!L58))</f>
        <v>0</v>
      </c>
      <c r="M58" s="96">
        <f>IF(AND(M$55=$B$56,$C58=$B$56),$D58,IF(AND(M$55&gt;$C58,M$55&lt;=($B58+$C58)),$D58/$B58,0)/IF(A.8.FATOR!M58=0,1,A.8.FATOR!M58))</f>
        <v>0</v>
      </c>
      <c r="N58" s="96">
        <f>IF(AND(N$55=$B$56,$C58=$B$56),$D58,IF(AND(N$55&gt;$C58,N$55&lt;=($B58+$C58)),$D58/$B58,0)/IF(A.8.FATOR!N58=0,1,A.8.FATOR!N58))</f>
        <v>0</v>
      </c>
      <c r="O58" s="96">
        <f>IF(AND(O$55=$B$56,$C58=$B$56),$D58,IF(AND(O$55&gt;$C58,O$55&lt;=($B58+$C58)),$D58/$B58,0)/IF(A.8.FATOR!O58=0,1,A.8.FATOR!O58))</f>
        <v>0</v>
      </c>
      <c r="P58" s="96">
        <f>IF(AND(P$55=$B$56,$C58=$B$56),$D58,IF(AND(P$55&gt;$C58,P$55&lt;=($B58+$C58)),$D58/$B58,0)/IF(A.8.FATOR!P58=0,1,A.8.FATOR!P58))</f>
        <v>0</v>
      </c>
      <c r="Q58" s="96">
        <f>IF(AND(Q$55=$B$56,$C58=$B$56),$D58,IF(AND(Q$55&gt;$C58,Q$55&lt;=($B58+$C58)),$D58/$B58,0)/IF(A.8.FATOR!Q58=0,1,A.8.FATOR!Q58))</f>
        <v>0</v>
      </c>
      <c r="R58" s="96">
        <f>IF(AND(R$55=$B$56,$C58=$B$56),$D58,IF(AND(R$55&gt;$C58,R$55&lt;=($B58+$C58)),$D58/$B58,0)/IF(A.8.FATOR!R58=0,1,A.8.FATOR!R58))</f>
        <v>0</v>
      </c>
      <c r="S58" s="96">
        <f>IF(AND(S$55=$B$56,$C58=$B$56),$D58,IF(AND(S$55&gt;$C58,S$55&lt;=($B58+$C58)),$D58/$B58,0)/IF(A.8.FATOR!S58=0,1,A.8.FATOR!S58))</f>
        <v>0</v>
      </c>
      <c r="T58" s="96">
        <f>IF(AND(T$55=$B$56,$C58=$B$56),$D58,IF(AND(T$55&gt;$C58,T$55&lt;=($B58+$C58)),$D58/$B58,0)/IF(A.8.FATOR!T58=0,1,A.8.FATOR!T58))</f>
        <v>0</v>
      </c>
      <c r="U58" s="96">
        <f>IF(AND(U$55=$B$56,$C58=$B$56),$D58,IF(AND(U$55&gt;$C58,U$55&lt;=($B58+$C58)),$D58/$B58,0)/IF(A.8.FATOR!U58=0,1,A.8.FATOR!U58))</f>
        <v>0</v>
      </c>
      <c r="V58" s="96">
        <f>IF(AND(V$55=$B$56,$C58=$B$56),$D58,IF(AND(V$55&gt;$C58,V$55&lt;=($B58+$C58)),$D58/$B58,0)/IF(A.8.FATOR!V58=0,1,A.8.FATOR!V58))</f>
        <v>0</v>
      </c>
      <c r="W58" s="96">
        <f>IF(AND(W$55=$B$56,$C58=$B$56),$D58,IF(AND(W$55&gt;$C58,W$55&lt;=($B58+$C58)),$D58/$B58,0)/IF(A.8.FATOR!W58=0,1,A.8.FATOR!W58))</f>
        <v>0</v>
      </c>
      <c r="X58" s="96">
        <f>IF(AND(X$55=$B$56,$C58=$B$56),$D58,IF(AND(X$55&gt;$C58,X$55&lt;=($B58+$C58)),$D58/$B58,0)/IF(A.8.FATOR!X58=0,1,A.8.FATOR!X58))</f>
        <v>0</v>
      </c>
      <c r="Y58" s="85"/>
      <c r="Z58" s="83"/>
    </row>
    <row r="59" spans="2:28" x14ac:dyDescent="0.2">
      <c r="B59" s="517">
        <f t="shared" si="16"/>
        <v>10</v>
      </c>
      <c r="C59" s="114">
        <f t="shared" ref="C59:C76" si="17">C58+1</f>
        <v>3</v>
      </c>
      <c r="D59" s="97">
        <f t="shared" si="15"/>
        <v>0</v>
      </c>
      <c r="E59" s="96">
        <f>IF(AND(E$55=$B$56,$C59=$B$56),$D59,IF(AND(E$55&gt;$C59,E$55&lt;=($B59+$C59)),$D59/$B59,0)/IF(A.8.FATOR!E59=0,1,A.8.FATOR!E59))</f>
        <v>0</v>
      </c>
      <c r="F59" s="96">
        <f>IF(AND(F$55=$B$56,$C59=$B$56),$D59,IF(AND(F$55&gt;$C59,F$55&lt;=($B59+$C59)),$D59/$B59,0)/IF(A.8.FATOR!F59=0,1,A.8.FATOR!F59))</f>
        <v>0</v>
      </c>
      <c r="G59" s="96">
        <f>IF(AND(G$55=$B$56,$C59=$B$56),$D59,IF(AND(G$55&gt;$C59,G$55&lt;=($B59+$C59)),$D59/$B59,0)/IF(A.8.FATOR!G59=0,1,A.8.FATOR!G59))</f>
        <v>0</v>
      </c>
      <c r="H59" s="96">
        <f>IF(AND(H$55=$B$56,$C59=$B$56),$D59,IF(AND(H$55&gt;$C59,H$55&lt;=($B59+$C59)),$D59/$B59,0)/IF(A.8.FATOR!H59=0,1,A.8.FATOR!H59))</f>
        <v>0</v>
      </c>
      <c r="I59" s="96">
        <f>IF(AND(I$55=$B$56,$C59=$B$56),$D59,IF(AND(I$55&gt;$C59,I$55&lt;=($B59+$C59)),$D59/$B59,0)/IF(A.8.FATOR!I59=0,1,A.8.FATOR!I59))</f>
        <v>0</v>
      </c>
      <c r="J59" s="96">
        <f>IF(AND(J$55=$B$56,$C59=$B$56),$D59,IF(AND(J$55&gt;$C59,J$55&lt;=($B59+$C59)),$D59/$B59,0)/IF(A.8.FATOR!J59=0,1,A.8.FATOR!J59))</f>
        <v>0</v>
      </c>
      <c r="K59" s="96">
        <f>IF(AND(K$55=$B$56,$C59=$B$56),$D59,IF(AND(K$55&gt;$C59,K$55&lt;=($B59+$C59)),$D59/$B59,0)/IF(A.8.FATOR!K59=0,1,A.8.FATOR!K59))</f>
        <v>0</v>
      </c>
      <c r="L59" s="96">
        <f>IF(AND(L$55=$B$56,$C59=$B$56),$D59,IF(AND(L$55&gt;$C59,L$55&lt;=($B59+$C59)),$D59/$B59,0)/IF(A.8.FATOR!L59=0,1,A.8.FATOR!L59))</f>
        <v>0</v>
      </c>
      <c r="M59" s="96">
        <f>IF(AND(M$55=$B$56,$C59=$B$56),$D59,IF(AND(M$55&gt;$C59,M$55&lt;=($B59+$C59)),$D59/$B59,0)/IF(A.8.FATOR!M59=0,1,A.8.FATOR!M59))</f>
        <v>0</v>
      </c>
      <c r="N59" s="96">
        <f>IF(AND(N$55=$B$56,$C59=$B$56),$D59,IF(AND(N$55&gt;$C59,N$55&lt;=($B59+$C59)),$D59/$B59,0)/IF(A.8.FATOR!N59=0,1,A.8.FATOR!N59))</f>
        <v>0</v>
      </c>
      <c r="O59" s="96">
        <f>IF(AND(O$55=$B$56,$C59=$B$56),$D59,IF(AND(O$55&gt;$C59,O$55&lt;=($B59+$C59)),$D59/$B59,0)/IF(A.8.FATOR!O59=0,1,A.8.FATOR!O59))</f>
        <v>0</v>
      </c>
      <c r="P59" s="96">
        <f>IF(AND(P$55=$B$56,$C59=$B$56),$D59,IF(AND(P$55&gt;$C59,P$55&lt;=($B59+$C59)),$D59/$B59,0)/IF(A.8.FATOR!P59=0,1,A.8.FATOR!P59))</f>
        <v>0</v>
      </c>
      <c r="Q59" s="96">
        <f>IF(AND(Q$55=$B$56,$C59=$B$56),$D59,IF(AND(Q$55&gt;$C59,Q$55&lt;=($B59+$C59)),$D59/$B59,0)/IF(A.8.FATOR!Q59=0,1,A.8.FATOR!Q59))</f>
        <v>0</v>
      </c>
      <c r="R59" s="96">
        <f>IF(AND(R$55=$B$56,$C59=$B$56),$D59,IF(AND(R$55&gt;$C59,R$55&lt;=($B59+$C59)),$D59/$B59,0)/IF(A.8.FATOR!R59=0,1,A.8.FATOR!R59))</f>
        <v>0</v>
      </c>
      <c r="S59" s="96">
        <f>IF(AND(S$55=$B$56,$C59=$B$56),$D59,IF(AND(S$55&gt;$C59,S$55&lt;=($B59+$C59)),$D59/$B59,0)/IF(A.8.FATOR!S59=0,1,A.8.FATOR!S59))</f>
        <v>0</v>
      </c>
      <c r="T59" s="96">
        <f>IF(AND(T$55=$B$56,$C59=$B$56),$D59,IF(AND(T$55&gt;$C59,T$55&lt;=($B59+$C59)),$D59/$B59,0)/IF(A.8.FATOR!T59=0,1,A.8.FATOR!T59))</f>
        <v>0</v>
      </c>
      <c r="U59" s="96">
        <f>IF(AND(U$55=$B$56,$C59=$B$56),$D59,IF(AND(U$55&gt;$C59,U$55&lt;=($B59+$C59)),$D59/$B59,0)/IF(A.8.FATOR!U59=0,1,A.8.FATOR!U59))</f>
        <v>0</v>
      </c>
      <c r="V59" s="96">
        <f>IF(AND(V$55=$B$56,$C59=$B$56),$D59,IF(AND(V$55&gt;$C59,V$55&lt;=($B59+$C59)),$D59/$B59,0)/IF(A.8.FATOR!V59=0,1,A.8.FATOR!V59))</f>
        <v>0</v>
      </c>
      <c r="W59" s="96">
        <f>IF(AND(W$55=$B$56,$C59=$B$56),$D59,IF(AND(W$55&gt;$C59,W$55&lt;=($B59+$C59)),$D59/$B59,0)/IF(A.8.FATOR!W59=0,1,A.8.FATOR!W59))</f>
        <v>0</v>
      </c>
      <c r="X59" s="96">
        <f>IF(AND(X$55=$B$56,$C59=$B$56),$D59,IF(AND(X$55&gt;$C59,X$55&lt;=($B59+$C59)),$D59/$B59,0)/IF(A.8.FATOR!X59=0,1,A.8.FATOR!X59))</f>
        <v>0</v>
      </c>
      <c r="Y59" s="85"/>
      <c r="Z59" s="83"/>
    </row>
    <row r="60" spans="2:28" x14ac:dyDescent="0.2">
      <c r="B60" s="517">
        <f t="shared" si="16"/>
        <v>10</v>
      </c>
      <c r="C60" s="114">
        <f t="shared" si="17"/>
        <v>4</v>
      </c>
      <c r="D60" s="97">
        <f t="shared" si="15"/>
        <v>0</v>
      </c>
      <c r="E60" s="96">
        <f>IF(AND(E$55=$B$56,$C60=$B$56),$D60,IF(AND(E$55&gt;$C60,E$55&lt;=($B60+$C60)),$D60/$B60,0)/IF(A.8.FATOR!E60=0,1,A.8.FATOR!E60))</f>
        <v>0</v>
      </c>
      <c r="F60" s="96">
        <f>IF(AND(F$55=$B$56,$C60=$B$56),$D60,IF(AND(F$55&gt;$C60,F$55&lt;=($B60+$C60)),$D60/$B60,0)/IF(A.8.FATOR!F60=0,1,A.8.FATOR!F60))</f>
        <v>0</v>
      </c>
      <c r="G60" s="96">
        <f>IF(AND(G$55=$B$56,$C60=$B$56),$D60,IF(AND(G$55&gt;$C60,G$55&lt;=($B60+$C60)),$D60/$B60,0)/IF(A.8.FATOR!G60=0,1,A.8.FATOR!G60))</f>
        <v>0</v>
      </c>
      <c r="H60" s="96">
        <f>IF(AND(H$55=$B$56,$C60=$B$56),$D60,IF(AND(H$55&gt;$C60,H$55&lt;=($B60+$C60)),$D60/$B60,0)/IF(A.8.FATOR!H60=0,1,A.8.FATOR!H60))</f>
        <v>0</v>
      </c>
      <c r="I60" s="96">
        <f>IF(AND(I$55=$B$56,$C60=$B$56),$D60,IF(AND(I$55&gt;$C60,I$55&lt;=($B60+$C60)),$D60/$B60,0)/IF(A.8.FATOR!I60=0,1,A.8.FATOR!I60))</f>
        <v>0</v>
      </c>
      <c r="J60" s="96">
        <f>IF(AND(J$55=$B$56,$C60=$B$56),$D60,IF(AND(J$55&gt;$C60,J$55&lt;=($B60+$C60)),$D60/$B60,0)/IF(A.8.FATOR!J60=0,1,A.8.FATOR!J60))</f>
        <v>0</v>
      </c>
      <c r="K60" s="96">
        <f>IF(AND(K$55=$B$56,$C60=$B$56),$D60,IF(AND(K$55&gt;$C60,K$55&lt;=($B60+$C60)),$D60/$B60,0)/IF(A.8.FATOR!K60=0,1,A.8.FATOR!K60))</f>
        <v>0</v>
      </c>
      <c r="L60" s="96">
        <f>IF(AND(L$55=$B$56,$C60=$B$56),$D60,IF(AND(L$55&gt;$C60,L$55&lt;=($B60+$C60)),$D60/$B60,0)/IF(A.8.FATOR!L60=0,1,A.8.FATOR!L60))</f>
        <v>0</v>
      </c>
      <c r="M60" s="96">
        <f>IF(AND(M$55=$B$56,$C60=$B$56),$D60,IF(AND(M$55&gt;$C60,M$55&lt;=($B60+$C60)),$D60/$B60,0)/IF(A.8.FATOR!M60=0,1,A.8.FATOR!M60))</f>
        <v>0</v>
      </c>
      <c r="N60" s="96">
        <f>IF(AND(N$55=$B$56,$C60=$B$56),$D60,IF(AND(N$55&gt;$C60,N$55&lt;=($B60+$C60)),$D60/$B60,0)/IF(A.8.FATOR!N60=0,1,A.8.FATOR!N60))</f>
        <v>0</v>
      </c>
      <c r="O60" s="96">
        <f>IF(AND(O$55=$B$56,$C60=$B$56),$D60,IF(AND(O$55&gt;$C60,O$55&lt;=($B60+$C60)),$D60/$B60,0)/IF(A.8.FATOR!O60=0,1,A.8.FATOR!O60))</f>
        <v>0</v>
      </c>
      <c r="P60" s="96">
        <f>IF(AND(P$55=$B$56,$C60=$B$56),$D60,IF(AND(P$55&gt;$C60,P$55&lt;=($B60+$C60)),$D60/$B60,0)/IF(A.8.FATOR!P60=0,1,A.8.FATOR!P60))</f>
        <v>0</v>
      </c>
      <c r="Q60" s="96">
        <f>IF(AND(Q$55=$B$56,$C60=$B$56),$D60,IF(AND(Q$55&gt;$C60,Q$55&lt;=($B60+$C60)),$D60/$B60,0)/IF(A.8.FATOR!Q60=0,1,A.8.FATOR!Q60))</f>
        <v>0</v>
      </c>
      <c r="R60" s="96">
        <f>IF(AND(R$55=$B$56,$C60=$B$56),$D60,IF(AND(R$55&gt;$C60,R$55&lt;=($B60+$C60)),$D60/$B60,0)/IF(A.8.FATOR!R60=0,1,A.8.FATOR!R60))</f>
        <v>0</v>
      </c>
      <c r="S60" s="96">
        <f>IF(AND(S$55=$B$56,$C60=$B$56),$D60,IF(AND(S$55&gt;$C60,S$55&lt;=($B60+$C60)),$D60/$B60,0)/IF(A.8.FATOR!S60=0,1,A.8.FATOR!S60))</f>
        <v>0</v>
      </c>
      <c r="T60" s="96">
        <f>IF(AND(T$55=$B$56,$C60=$B$56),$D60,IF(AND(T$55&gt;$C60,T$55&lt;=($B60+$C60)),$D60/$B60,0)/IF(A.8.FATOR!T60=0,1,A.8.FATOR!T60))</f>
        <v>0</v>
      </c>
      <c r="U60" s="96">
        <f>IF(AND(U$55=$B$56,$C60=$B$56),$D60,IF(AND(U$55&gt;$C60,U$55&lt;=($B60+$C60)),$D60/$B60,0)/IF(A.8.FATOR!U60=0,1,A.8.FATOR!U60))</f>
        <v>0</v>
      </c>
      <c r="V60" s="96">
        <f>IF(AND(V$55=$B$56,$C60=$B$56),$D60,IF(AND(V$55&gt;$C60,V$55&lt;=($B60+$C60)),$D60/$B60,0)/IF(A.8.FATOR!V60=0,1,A.8.FATOR!V60))</f>
        <v>0</v>
      </c>
      <c r="W60" s="96">
        <f>IF(AND(W$55=$B$56,$C60=$B$56),$D60,IF(AND(W$55&gt;$C60,W$55&lt;=($B60+$C60)),$D60/$B60,0)/IF(A.8.FATOR!W60=0,1,A.8.FATOR!W60))</f>
        <v>0</v>
      </c>
      <c r="X60" s="96">
        <f>IF(AND(X$55=$B$56,$C60=$B$56),$D60,IF(AND(X$55&gt;$C60,X$55&lt;=($B60+$C60)),$D60/$B60,0)/IF(A.8.FATOR!X60=0,1,A.8.FATOR!X60))</f>
        <v>0</v>
      </c>
      <c r="Y60" s="85"/>
      <c r="Z60" s="83"/>
    </row>
    <row r="61" spans="2:28" x14ac:dyDescent="0.2">
      <c r="B61" s="517">
        <f t="shared" si="16"/>
        <v>10</v>
      </c>
      <c r="C61" s="114">
        <f t="shared" si="17"/>
        <v>5</v>
      </c>
      <c r="D61" s="97">
        <f t="shared" si="15"/>
        <v>0</v>
      </c>
      <c r="E61" s="96">
        <f>IF(AND(E$55=$B$56,$C61=$B$56),$D61,IF(AND(E$55&gt;$C61,E$55&lt;=($B61+$C61)),$D61/$B61,0)/IF(A.8.FATOR!E61=0,1,A.8.FATOR!E61))</f>
        <v>0</v>
      </c>
      <c r="F61" s="96">
        <f>IF(AND(F$55=$B$56,$C61=$B$56),$D61,IF(AND(F$55&gt;$C61,F$55&lt;=($B61+$C61)),$D61/$B61,0)/IF(A.8.FATOR!F61=0,1,A.8.FATOR!F61))</f>
        <v>0</v>
      </c>
      <c r="G61" s="96">
        <f>IF(AND(G$55=$B$56,$C61=$B$56),$D61,IF(AND(G$55&gt;$C61,G$55&lt;=($B61+$C61)),$D61/$B61,0)/IF(A.8.FATOR!G61=0,1,A.8.FATOR!G61))</f>
        <v>0</v>
      </c>
      <c r="H61" s="96">
        <f>IF(AND(H$55=$B$56,$C61=$B$56),$D61,IF(AND(H$55&gt;$C61,H$55&lt;=($B61+$C61)),$D61/$B61,0)/IF(A.8.FATOR!H61=0,1,A.8.FATOR!H61))</f>
        <v>0</v>
      </c>
      <c r="I61" s="96">
        <f>IF(AND(I$55=$B$56,$C61=$B$56),$D61,IF(AND(I$55&gt;$C61,I$55&lt;=($B61+$C61)),$D61/$B61,0)/IF(A.8.FATOR!I61=0,1,A.8.FATOR!I61))</f>
        <v>0</v>
      </c>
      <c r="J61" s="96">
        <f>IF(AND(J$55=$B$56,$C61=$B$56),$D61,IF(AND(J$55&gt;$C61,J$55&lt;=($B61+$C61)),$D61/$B61,0)/IF(A.8.FATOR!J61=0,1,A.8.FATOR!J61))</f>
        <v>0</v>
      </c>
      <c r="K61" s="96">
        <f>IF(AND(K$55=$B$56,$C61=$B$56),$D61,IF(AND(K$55&gt;$C61,K$55&lt;=($B61+$C61)),$D61/$B61,0)/IF(A.8.FATOR!K61=0,1,A.8.FATOR!K61))</f>
        <v>0</v>
      </c>
      <c r="L61" s="96">
        <f>IF(AND(L$55=$B$56,$C61=$B$56),$D61,IF(AND(L$55&gt;$C61,L$55&lt;=($B61+$C61)),$D61/$B61,0)/IF(A.8.FATOR!L61=0,1,A.8.FATOR!L61))</f>
        <v>0</v>
      </c>
      <c r="M61" s="96">
        <f>IF(AND(M$55=$B$56,$C61=$B$56),$D61,IF(AND(M$55&gt;$C61,M$55&lt;=($B61+$C61)),$D61/$B61,0)/IF(A.8.FATOR!M61=0,1,A.8.FATOR!M61))</f>
        <v>0</v>
      </c>
      <c r="N61" s="96">
        <f>IF(AND(N$55=$B$56,$C61=$B$56),$D61,IF(AND(N$55&gt;$C61,N$55&lt;=($B61+$C61)),$D61/$B61,0)/IF(A.8.FATOR!N61=0,1,A.8.FATOR!N61))</f>
        <v>0</v>
      </c>
      <c r="O61" s="96">
        <f>IF(AND(O$55=$B$56,$C61=$B$56),$D61,IF(AND(O$55&gt;$C61,O$55&lt;=($B61+$C61)),$D61/$B61,0)/IF(A.8.FATOR!O61=0,1,A.8.FATOR!O61))</f>
        <v>0</v>
      </c>
      <c r="P61" s="96">
        <f>IF(AND(P$55=$B$56,$C61=$B$56),$D61,IF(AND(P$55&gt;$C61,P$55&lt;=($B61+$C61)),$D61/$B61,0)/IF(A.8.FATOR!P61=0,1,A.8.FATOR!P61))</f>
        <v>0</v>
      </c>
      <c r="Q61" s="96">
        <f>IF(AND(Q$55=$B$56,$C61=$B$56),$D61,IF(AND(Q$55&gt;$C61,Q$55&lt;=($B61+$C61)),$D61/$B61,0)/IF(A.8.FATOR!Q61=0,1,A.8.FATOR!Q61))</f>
        <v>0</v>
      </c>
      <c r="R61" s="96">
        <f>IF(AND(R$55=$B$56,$C61=$B$56),$D61,IF(AND(R$55&gt;$C61,R$55&lt;=($B61+$C61)),$D61/$B61,0)/IF(A.8.FATOR!R61=0,1,A.8.FATOR!R61))</f>
        <v>0</v>
      </c>
      <c r="S61" s="96">
        <f>IF(AND(S$55=$B$56,$C61=$B$56),$D61,IF(AND(S$55&gt;$C61,S$55&lt;=($B61+$C61)),$D61/$B61,0)/IF(A.8.FATOR!S61=0,1,A.8.FATOR!S61))</f>
        <v>0</v>
      </c>
      <c r="T61" s="96">
        <f>IF(AND(T$55=$B$56,$C61=$B$56),$D61,IF(AND(T$55&gt;$C61,T$55&lt;=($B61+$C61)),$D61/$B61,0)/IF(A.8.FATOR!T61=0,1,A.8.FATOR!T61))</f>
        <v>0</v>
      </c>
      <c r="U61" s="96">
        <f>IF(AND(U$55=$B$56,$C61=$B$56),$D61,IF(AND(U$55&gt;$C61,U$55&lt;=($B61+$C61)),$D61/$B61,0)/IF(A.8.FATOR!U61=0,1,A.8.FATOR!U61))</f>
        <v>0</v>
      </c>
      <c r="V61" s="96">
        <f>IF(AND(V$55=$B$56,$C61=$B$56),$D61,IF(AND(V$55&gt;$C61,V$55&lt;=($B61+$C61)),$D61/$B61,0)/IF(A.8.FATOR!V61=0,1,A.8.FATOR!V61))</f>
        <v>0</v>
      </c>
      <c r="W61" s="96">
        <f>IF(AND(W$55=$B$56,$C61=$B$56),$D61,IF(AND(W$55&gt;$C61,W$55&lt;=($B61+$C61)),$D61/$B61,0)/IF(A.8.FATOR!W61=0,1,A.8.FATOR!W61))</f>
        <v>0</v>
      </c>
      <c r="X61" s="96">
        <f>IF(AND(X$55=$B$56,$C61=$B$56),$D61,IF(AND(X$55&gt;$C61,X$55&lt;=($B61+$C61)),$D61/$B61,0)/IF(A.8.FATOR!X61=0,1,A.8.FATOR!X61))</f>
        <v>0</v>
      </c>
      <c r="Y61" s="85"/>
      <c r="Z61" s="83"/>
    </row>
    <row r="62" spans="2:28" x14ac:dyDescent="0.2">
      <c r="B62" s="517">
        <f t="shared" si="16"/>
        <v>10</v>
      </c>
      <c r="C62" s="114">
        <f t="shared" si="17"/>
        <v>6</v>
      </c>
      <c r="D62" s="97">
        <f t="shared" si="15"/>
        <v>0</v>
      </c>
      <c r="E62" s="96">
        <f>IF(AND(E$55=$B$56,$C62=$B$56),$D62,IF(AND(E$55&gt;$C62,E$55&lt;=($B62+$C62)),$D62/$B62,0)/IF(A.8.FATOR!E62=0,1,A.8.FATOR!E62))</f>
        <v>0</v>
      </c>
      <c r="F62" s="96">
        <f>IF(AND(F$55=$B$56,$C62=$B$56),$D62,IF(AND(F$55&gt;$C62,F$55&lt;=($B62+$C62)),$D62/$B62,0)/IF(A.8.FATOR!F62=0,1,A.8.FATOR!F62))</f>
        <v>0</v>
      </c>
      <c r="G62" s="96">
        <f>IF(AND(G$55=$B$56,$C62=$B$56),$D62,IF(AND(G$55&gt;$C62,G$55&lt;=($B62+$C62)),$D62/$B62,0)/IF(A.8.FATOR!G62=0,1,A.8.FATOR!G62))</f>
        <v>0</v>
      </c>
      <c r="H62" s="96">
        <f>IF(AND(H$55=$B$56,$C62=$B$56),$D62,IF(AND(H$55&gt;$C62,H$55&lt;=($B62+$C62)),$D62/$B62,0)/IF(A.8.FATOR!H62=0,1,A.8.FATOR!H62))</f>
        <v>0</v>
      </c>
      <c r="I62" s="96">
        <f>IF(AND(I$55=$B$56,$C62=$B$56),$D62,IF(AND(I$55&gt;$C62,I$55&lt;=($B62+$C62)),$D62/$B62,0)/IF(A.8.FATOR!I62=0,1,A.8.FATOR!I62))</f>
        <v>0</v>
      </c>
      <c r="J62" s="96">
        <f>IF(AND(J$55=$B$56,$C62=$B$56),$D62,IF(AND(J$55&gt;$C62,J$55&lt;=($B62+$C62)),$D62/$B62,0)/IF(A.8.FATOR!J62=0,1,A.8.FATOR!J62))</f>
        <v>0</v>
      </c>
      <c r="K62" s="96">
        <f>IF(AND(K$55=$B$56,$C62=$B$56),$D62,IF(AND(K$55&gt;$C62,K$55&lt;=($B62+$C62)),$D62/$B62,0)/IF(A.8.FATOR!K62=0,1,A.8.FATOR!K62))</f>
        <v>0</v>
      </c>
      <c r="L62" s="96">
        <f>IF(AND(L$55=$B$56,$C62=$B$56),$D62,IF(AND(L$55&gt;$C62,L$55&lt;=($B62+$C62)),$D62/$B62,0)/IF(A.8.FATOR!L62=0,1,A.8.FATOR!L62))</f>
        <v>0</v>
      </c>
      <c r="M62" s="96">
        <f>IF(AND(M$55=$B$56,$C62=$B$56),$D62,IF(AND(M$55&gt;$C62,M$55&lt;=($B62+$C62)),$D62/$B62,0)/IF(A.8.FATOR!M62=0,1,A.8.FATOR!M62))</f>
        <v>0</v>
      </c>
      <c r="N62" s="96">
        <f>IF(AND(N$55=$B$56,$C62=$B$56),$D62,IF(AND(N$55&gt;$C62,N$55&lt;=($B62+$C62)),$D62/$B62,0)/IF(A.8.FATOR!N62=0,1,A.8.FATOR!N62))</f>
        <v>0</v>
      </c>
      <c r="O62" s="96">
        <f>IF(AND(O$55=$B$56,$C62=$B$56),$D62,IF(AND(O$55&gt;$C62,O$55&lt;=($B62+$C62)),$D62/$B62,0)/IF(A.8.FATOR!O62=0,1,A.8.FATOR!O62))</f>
        <v>0</v>
      </c>
      <c r="P62" s="96">
        <f>IF(AND(P$55=$B$56,$C62=$B$56),$D62,IF(AND(P$55&gt;$C62,P$55&lt;=($B62+$C62)),$D62/$B62,0)/IF(A.8.FATOR!P62=0,1,A.8.FATOR!P62))</f>
        <v>0</v>
      </c>
      <c r="Q62" s="96">
        <f>IF(AND(Q$55=$B$56,$C62=$B$56),$D62,IF(AND(Q$55&gt;$C62,Q$55&lt;=($B62+$C62)),$D62/$B62,0)/IF(A.8.FATOR!Q62=0,1,A.8.FATOR!Q62))</f>
        <v>0</v>
      </c>
      <c r="R62" s="96">
        <f>IF(AND(R$55=$B$56,$C62=$B$56),$D62,IF(AND(R$55&gt;$C62,R$55&lt;=($B62+$C62)),$D62/$B62,0)/IF(A.8.FATOR!R62=0,1,A.8.FATOR!R62))</f>
        <v>0</v>
      </c>
      <c r="S62" s="96">
        <f>IF(AND(S$55=$B$56,$C62=$B$56),$D62,IF(AND(S$55&gt;$C62,S$55&lt;=($B62+$C62)),$D62/$B62,0)/IF(A.8.FATOR!S62=0,1,A.8.FATOR!S62))</f>
        <v>0</v>
      </c>
      <c r="T62" s="96">
        <f>IF(AND(T$55=$B$56,$C62=$B$56),$D62,IF(AND(T$55&gt;$C62,T$55&lt;=($B62+$C62)),$D62/$B62,0)/IF(A.8.FATOR!T62=0,1,A.8.FATOR!T62))</f>
        <v>0</v>
      </c>
      <c r="U62" s="96">
        <f>IF(AND(U$55=$B$56,$C62=$B$56),$D62,IF(AND(U$55&gt;$C62,U$55&lt;=($B62+$C62)),$D62/$B62,0)/IF(A.8.FATOR!U62=0,1,A.8.FATOR!U62))</f>
        <v>0</v>
      </c>
      <c r="V62" s="96">
        <f>IF(AND(V$55=$B$56,$C62=$B$56),$D62,IF(AND(V$55&gt;$C62,V$55&lt;=($B62+$C62)),$D62/$B62,0)/IF(A.8.FATOR!V62=0,1,A.8.FATOR!V62))</f>
        <v>0</v>
      </c>
      <c r="W62" s="96">
        <f>IF(AND(W$55=$B$56,$C62=$B$56),$D62,IF(AND(W$55&gt;$C62,W$55&lt;=($B62+$C62)),$D62/$B62,0)/IF(A.8.FATOR!W62=0,1,A.8.FATOR!W62))</f>
        <v>0</v>
      </c>
      <c r="X62" s="96">
        <f>IF(AND(X$55=$B$56,$C62=$B$56),$D62,IF(AND(X$55&gt;$C62,X$55&lt;=($B62+$C62)),$D62/$B62,0)/IF(A.8.FATOR!X62=0,1,A.8.FATOR!X62))</f>
        <v>0</v>
      </c>
      <c r="Y62" s="85"/>
      <c r="Z62" s="83"/>
    </row>
    <row r="63" spans="2:28" x14ac:dyDescent="0.2">
      <c r="B63" s="517">
        <f t="shared" si="16"/>
        <v>10</v>
      </c>
      <c r="C63" s="114">
        <f t="shared" si="17"/>
        <v>7</v>
      </c>
      <c r="D63" s="97">
        <f t="shared" si="15"/>
        <v>0</v>
      </c>
      <c r="E63" s="96">
        <f>IF(AND(E$55=$B$56,$C63=$B$56),$D63,IF(AND(E$55&gt;$C63,E$55&lt;=($B63+$C63)),$D63/$B63,0)/IF(A.8.FATOR!E63=0,1,A.8.FATOR!E63))</f>
        <v>0</v>
      </c>
      <c r="F63" s="96">
        <f>IF(AND(F$55=$B$56,$C63=$B$56),$D63,IF(AND(F$55&gt;$C63,F$55&lt;=($B63+$C63)),$D63/$B63,0)/IF(A.8.FATOR!F63=0,1,A.8.FATOR!F63))</f>
        <v>0</v>
      </c>
      <c r="G63" s="96">
        <f>IF(AND(G$55=$B$56,$C63=$B$56),$D63,IF(AND(G$55&gt;$C63,G$55&lt;=($B63+$C63)),$D63/$B63,0)/IF(A.8.FATOR!G63=0,1,A.8.FATOR!G63))</f>
        <v>0</v>
      </c>
      <c r="H63" s="96">
        <f>IF(AND(H$55=$B$56,$C63=$B$56),$D63,IF(AND(H$55&gt;$C63,H$55&lt;=($B63+$C63)),$D63/$B63,0)/IF(A.8.FATOR!H63=0,1,A.8.FATOR!H63))</f>
        <v>0</v>
      </c>
      <c r="I63" s="96">
        <f>IF(AND(I$55=$B$56,$C63=$B$56),$D63,IF(AND(I$55&gt;$C63,I$55&lt;=($B63+$C63)),$D63/$B63,0)/IF(A.8.FATOR!I63=0,1,A.8.FATOR!I63))</f>
        <v>0</v>
      </c>
      <c r="J63" s="96">
        <f>IF(AND(J$55=$B$56,$C63=$B$56),$D63,IF(AND(J$55&gt;$C63,J$55&lt;=($B63+$C63)),$D63/$B63,0)/IF(A.8.FATOR!J63=0,1,A.8.FATOR!J63))</f>
        <v>0</v>
      </c>
      <c r="K63" s="96">
        <f>IF(AND(K$55=$B$56,$C63=$B$56),$D63,IF(AND(K$55&gt;$C63,K$55&lt;=($B63+$C63)),$D63/$B63,0)/IF(A.8.FATOR!K63=0,1,A.8.FATOR!K63))</f>
        <v>0</v>
      </c>
      <c r="L63" s="96">
        <f>IF(AND(L$55=$B$56,$C63=$B$56),$D63,IF(AND(L$55&gt;$C63,L$55&lt;=($B63+$C63)),$D63/$B63,0)/IF(A.8.FATOR!L63=0,1,A.8.FATOR!L63))</f>
        <v>0</v>
      </c>
      <c r="M63" s="96">
        <f>IF(AND(M$55=$B$56,$C63=$B$56),$D63,IF(AND(M$55&gt;$C63,M$55&lt;=($B63+$C63)),$D63/$B63,0)/IF(A.8.FATOR!M63=0,1,A.8.FATOR!M63))</f>
        <v>0</v>
      </c>
      <c r="N63" s="96">
        <f>IF(AND(N$55=$B$56,$C63=$B$56),$D63,IF(AND(N$55&gt;$C63,N$55&lt;=($B63+$C63)),$D63/$B63,0)/IF(A.8.FATOR!N63=0,1,A.8.FATOR!N63))</f>
        <v>0</v>
      </c>
      <c r="O63" s="96">
        <f>IF(AND(O$55=$B$56,$C63=$B$56),$D63,IF(AND(O$55&gt;$C63,O$55&lt;=($B63+$C63)),$D63/$B63,0)/IF(A.8.FATOR!O63=0,1,A.8.FATOR!O63))</f>
        <v>0</v>
      </c>
      <c r="P63" s="96">
        <f>IF(AND(P$55=$B$56,$C63=$B$56),$D63,IF(AND(P$55&gt;$C63,P$55&lt;=($B63+$C63)),$D63/$B63,0)/IF(A.8.FATOR!P63=0,1,A.8.FATOR!P63))</f>
        <v>0</v>
      </c>
      <c r="Q63" s="96">
        <f>IF(AND(Q$55=$B$56,$C63=$B$56),$D63,IF(AND(Q$55&gt;$C63,Q$55&lt;=($B63+$C63)),$D63/$B63,0)/IF(A.8.FATOR!Q63=0,1,A.8.FATOR!Q63))</f>
        <v>0</v>
      </c>
      <c r="R63" s="96">
        <f>IF(AND(R$55=$B$56,$C63=$B$56),$D63,IF(AND(R$55&gt;$C63,R$55&lt;=($B63+$C63)),$D63/$B63,0)/IF(A.8.FATOR!R63=0,1,A.8.FATOR!R63))</f>
        <v>0</v>
      </c>
      <c r="S63" s="96">
        <f>IF(AND(S$55=$B$56,$C63=$B$56),$D63,IF(AND(S$55&gt;$C63,S$55&lt;=($B63+$C63)),$D63/$B63,0)/IF(A.8.FATOR!S63=0,1,A.8.FATOR!S63))</f>
        <v>0</v>
      </c>
      <c r="T63" s="96">
        <f>IF(AND(T$55=$B$56,$C63=$B$56),$D63,IF(AND(T$55&gt;$C63,T$55&lt;=($B63+$C63)),$D63/$B63,0)/IF(A.8.FATOR!T63=0,1,A.8.FATOR!T63))</f>
        <v>0</v>
      </c>
      <c r="U63" s="96">
        <f>IF(AND(U$55=$B$56,$C63=$B$56),$D63,IF(AND(U$55&gt;$C63,U$55&lt;=($B63+$C63)),$D63/$B63,0)/IF(A.8.FATOR!U63=0,1,A.8.FATOR!U63))</f>
        <v>0</v>
      </c>
      <c r="V63" s="96">
        <f>IF(AND(V$55=$B$56,$C63=$B$56),$D63,IF(AND(V$55&gt;$C63,V$55&lt;=($B63+$C63)),$D63/$B63,0)/IF(A.8.FATOR!V63=0,1,A.8.FATOR!V63))</f>
        <v>0</v>
      </c>
      <c r="W63" s="96">
        <f>IF(AND(W$55=$B$56,$C63=$B$56),$D63,IF(AND(W$55&gt;$C63,W$55&lt;=($B63+$C63)),$D63/$B63,0)/IF(A.8.FATOR!W63=0,1,A.8.FATOR!W63))</f>
        <v>0</v>
      </c>
      <c r="X63" s="96">
        <f>IF(AND(X$55=$B$56,$C63=$B$56),$D63,IF(AND(X$55&gt;$C63,X$55&lt;=($B63+$C63)),$D63/$B63,0)/IF(A.8.FATOR!X63=0,1,A.8.FATOR!X63))</f>
        <v>0</v>
      </c>
      <c r="Y63" s="85"/>
      <c r="Z63" s="83"/>
    </row>
    <row r="64" spans="2:28" x14ac:dyDescent="0.2">
      <c r="B64" s="517">
        <f t="shared" si="16"/>
        <v>10</v>
      </c>
      <c r="C64" s="114">
        <f t="shared" si="17"/>
        <v>8</v>
      </c>
      <c r="D64" s="97">
        <f t="shared" si="15"/>
        <v>0</v>
      </c>
      <c r="E64" s="96">
        <f>IF(AND(E$55=$B$56,$C64=$B$56),$D64,IF(AND(E$55&gt;$C64,E$55&lt;=($B64+$C64)),$D64/$B64,0)/IF(A.8.FATOR!E64=0,1,A.8.FATOR!E64))</f>
        <v>0</v>
      </c>
      <c r="F64" s="96">
        <f>IF(AND(F$55=$B$56,$C64=$B$56),$D64,IF(AND(F$55&gt;$C64,F$55&lt;=($B64+$C64)),$D64/$B64,0)/IF(A.8.FATOR!F64=0,1,A.8.FATOR!F64))</f>
        <v>0</v>
      </c>
      <c r="G64" s="96">
        <f>IF(AND(G$55=$B$56,$C64=$B$56),$D64,IF(AND(G$55&gt;$C64,G$55&lt;=($B64+$C64)),$D64/$B64,0)/IF(A.8.FATOR!G64=0,1,A.8.FATOR!G64))</f>
        <v>0</v>
      </c>
      <c r="H64" s="96">
        <f>IF(AND(H$55=$B$56,$C64=$B$56),$D64,IF(AND(H$55&gt;$C64,H$55&lt;=($B64+$C64)),$D64/$B64,0)/IF(A.8.FATOR!H64=0,1,A.8.FATOR!H64))</f>
        <v>0</v>
      </c>
      <c r="I64" s="96">
        <f>IF(AND(I$55=$B$56,$C64=$B$56),$D64,IF(AND(I$55&gt;$C64,I$55&lt;=($B64+$C64)),$D64/$B64,0)/IF(A.8.FATOR!I64=0,1,A.8.FATOR!I64))</f>
        <v>0</v>
      </c>
      <c r="J64" s="96">
        <f>IF(AND(J$55=$B$56,$C64=$B$56),$D64,IF(AND(J$55&gt;$C64,J$55&lt;=($B64+$C64)),$D64/$B64,0)/IF(A.8.FATOR!J64=0,1,A.8.FATOR!J64))</f>
        <v>0</v>
      </c>
      <c r="K64" s="96">
        <f>IF(AND(K$55=$B$56,$C64=$B$56),$D64,IF(AND(K$55&gt;$C64,K$55&lt;=($B64+$C64)),$D64/$B64,0)/IF(A.8.FATOR!K64=0,1,A.8.FATOR!K64))</f>
        <v>0</v>
      </c>
      <c r="L64" s="96">
        <f>IF(AND(L$55=$B$56,$C64=$B$56),$D64,IF(AND(L$55&gt;$C64,L$55&lt;=($B64+$C64)),$D64/$B64,0)/IF(A.8.FATOR!L64=0,1,A.8.FATOR!L64))</f>
        <v>0</v>
      </c>
      <c r="M64" s="96">
        <f>IF(AND(M$55=$B$56,$C64=$B$56),$D64,IF(AND(M$55&gt;$C64,M$55&lt;=($B64+$C64)),$D64/$B64,0)/IF(A.8.FATOR!M64=0,1,A.8.FATOR!M64))</f>
        <v>0</v>
      </c>
      <c r="N64" s="96">
        <f>IF(AND(N$55=$B$56,$C64=$B$56),$D64,IF(AND(N$55&gt;$C64,N$55&lt;=($B64+$C64)),$D64/$B64,0)/IF(A.8.FATOR!N64=0,1,A.8.FATOR!N64))</f>
        <v>0</v>
      </c>
      <c r="O64" s="96">
        <f>IF(AND(O$55=$B$56,$C64=$B$56),$D64,IF(AND(O$55&gt;$C64,O$55&lt;=($B64+$C64)),$D64/$B64,0)/IF(A.8.FATOR!O64=0,1,A.8.FATOR!O64))</f>
        <v>0</v>
      </c>
      <c r="P64" s="96">
        <f>IF(AND(P$55=$B$56,$C64=$B$56),$D64,IF(AND(P$55&gt;$C64,P$55&lt;=($B64+$C64)),$D64/$B64,0)/IF(A.8.FATOR!P64=0,1,A.8.FATOR!P64))</f>
        <v>0</v>
      </c>
      <c r="Q64" s="96">
        <f>IF(AND(Q$55=$B$56,$C64=$B$56),$D64,IF(AND(Q$55&gt;$C64,Q$55&lt;=($B64+$C64)),$D64/$B64,0)/IF(A.8.FATOR!Q64=0,1,A.8.FATOR!Q64))</f>
        <v>0</v>
      </c>
      <c r="R64" s="96">
        <f>IF(AND(R$55=$B$56,$C64=$B$56),$D64,IF(AND(R$55&gt;$C64,R$55&lt;=($B64+$C64)),$D64/$B64,0)/IF(A.8.FATOR!R64=0,1,A.8.FATOR!R64))</f>
        <v>0</v>
      </c>
      <c r="S64" s="96">
        <f>IF(AND(S$55=$B$56,$C64=$B$56),$D64,IF(AND(S$55&gt;$C64,S$55&lt;=($B64+$C64)),$D64/$B64,0)/IF(A.8.FATOR!S64=0,1,A.8.FATOR!S64))</f>
        <v>0</v>
      </c>
      <c r="T64" s="96">
        <f>IF(AND(T$55=$B$56,$C64=$B$56),$D64,IF(AND(T$55&gt;$C64,T$55&lt;=($B64+$C64)),$D64/$B64,0)/IF(A.8.FATOR!T64=0,1,A.8.FATOR!T64))</f>
        <v>0</v>
      </c>
      <c r="U64" s="96">
        <f>IF(AND(U$55=$B$56,$C64=$B$56),$D64,IF(AND(U$55&gt;$C64,U$55&lt;=($B64+$C64)),$D64/$B64,0)/IF(A.8.FATOR!U64=0,1,A.8.FATOR!U64))</f>
        <v>0</v>
      </c>
      <c r="V64" s="96">
        <f>IF(AND(V$55=$B$56,$C64=$B$56),$D64,IF(AND(V$55&gt;$C64,V$55&lt;=($B64+$C64)),$D64/$B64,0)/IF(A.8.FATOR!V64=0,1,A.8.FATOR!V64))</f>
        <v>0</v>
      </c>
      <c r="W64" s="96">
        <f>IF(AND(W$55=$B$56,$C64=$B$56),$D64,IF(AND(W$55&gt;$C64,W$55&lt;=($B64+$C64)),$D64/$B64,0)/IF(A.8.FATOR!W64=0,1,A.8.FATOR!W64))</f>
        <v>0</v>
      </c>
      <c r="X64" s="96">
        <f>IF(AND(X$55=$B$56,$C64=$B$56),$D64,IF(AND(X$55&gt;$C64,X$55&lt;=($B64+$C64)),$D64/$B64,0)/IF(A.8.FATOR!X64=0,1,A.8.FATOR!X64))</f>
        <v>0</v>
      </c>
      <c r="Y64" s="85"/>
      <c r="Z64" s="83"/>
    </row>
    <row r="65" spans="2:26" x14ac:dyDescent="0.2">
      <c r="B65" s="517">
        <f t="shared" si="16"/>
        <v>10</v>
      </c>
      <c r="C65" s="114">
        <f t="shared" si="17"/>
        <v>9</v>
      </c>
      <c r="D65" s="97">
        <f t="shared" si="15"/>
        <v>0</v>
      </c>
      <c r="E65" s="96">
        <f>IF(AND(E$55=$B$56,$C65=$B$56),$D65,IF(AND(E$55&gt;$C65,E$55&lt;=($B65+$C65)),$D65/$B65,0)/IF(A.8.FATOR!E65=0,1,A.8.FATOR!E65))</f>
        <v>0</v>
      </c>
      <c r="F65" s="96">
        <f>IF(AND(F$55=$B$56,$C65=$B$56),$D65,IF(AND(F$55&gt;$C65,F$55&lt;=($B65+$C65)),$D65/$B65,0)/IF(A.8.FATOR!F65=0,1,A.8.FATOR!F65))</f>
        <v>0</v>
      </c>
      <c r="G65" s="96">
        <f>IF(AND(G$55=$B$56,$C65=$B$56),$D65,IF(AND(G$55&gt;$C65,G$55&lt;=($B65+$C65)),$D65/$B65,0)/IF(A.8.FATOR!G65=0,1,A.8.FATOR!G65))</f>
        <v>0</v>
      </c>
      <c r="H65" s="96">
        <f>IF(AND(H$55=$B$56,$C65=$B$56),$D65,IF(AND(H$55&gt;$C65,H$55&lt;=($B65+$C65)),$D65/$B65,0)/IF(A.8.FATOR!H65=0,1,A.8.FATOR!H65))</f>
        <v>0</v>
      </c>
      <c r="I65" s="96">
        <f>IF(AND(I$55=$B$56,$C65=$B$56),$D65,IF(AND(I$55&gt;$C65,I$55&lt;=($B65+$C65)),$D65/$B65,0)/IF(A.8.FATOR!I65=0,1,A.8.FATOR!I65))</f>
        <v>0</v>
      </c>
      <c r="J65" s="96">
        <f>IF(AND(J$55=$B$56,$C65=$B$56),$D65,IF(AND(J$55&gt;$C65,J$55&lt;=($B65+$C65)),$D65/$B65,0)/IF(A.8.FATOR!J65=0,1,A.8.FATOR!J65))</f>
        <v>0</v>
      </c>
      <c r="K65" s="96">
        <f>IF(AND(K$55=$B$56,$C65=$B$56),$D65,IF(AND(K$55&gt;$C65,K$55&lt;=($B65+$C65)),$D65/$B65,0)/IF(A.8.FATOR!K65=0,1,A.8.FATOR!K65))</f>
        <v>0</v>
      </c>
      <c r="L65" s="96">
        <f>IF(AND(L$55=$B$56,$C65=$B$56),$D65,IF(AND(L$55&gt;$C65,L$55&lt;=($B65+$C65)),$D65/$B65,0)/IF(A.8.FATOR!L65=0,1,A.8.FATOR!L65))</f>
        <v>0</v>
      </c>
      <c r="M65" s="96">
        <f>IF(AND(M$55=$B$56,$C65=$B$56),$D65,IF(AND(M$55&gt;$C65,M$55&lt;=($B65+$C65)),$D65/$B65,0)/IF(A.8.FATOR!M65=0,1,A.8.FATOR!M65))</f>
        <v>0</v>
      </c>
      <c r="N65" s="96">
        <f>IF(AND(N$55=$B$56,$C65=$B$56),$D65,IF(AND(N$55&gt;$C65,N$55&lt;=($B65+$C65)),$D65/$B65,0)/IF(A.8.FATOR!N65=0,1,A.8.FATOR!N65))</f>
        <v>0</v>
      </c>
      <c r="O65" s="96">
        <f>IF(AND(O$55=$B$56,$C65=$B$56),$D65,IF(AND(O$55&gt;$C65,O$55&lt;=($B65+$C65)),$D65/$B65,0)/IF(A.8.FATOR!O65=0,1,A.8.FATOR!O65))</f>
        <v>0</v>
      </c>
      <c r="P65" s="96">
        <f>IF(AND(P$55=$B$56,$C65=$B$56),$D65,IF(AND(P$55&gt;$C65,P$55&lt;=($B65+$C65)),$D65/$B65,0)/IF(A.8.FATOR!P65=0,1,A.8.FATOR!P65))</f>
        <v>0</v>
      </c>
      <c r="Q65" s="96">
        <f>IF(AND(Q$55=$B$56,$C65=$B$56),$D65,IF(AND(Q$55&gt;$C65,Q$55&lt;=($B65+$C65)),$D65/$B65,0)/IF(A.8.FATOR!Q65=0,1,A.8.FATOR!Q65))</f>
        <v>0</v>
      </c>
      <c r="R65" s="96">
        <f>IF(AND(R$55=$B$56,$C65=$B$56),$D65,IF(AND(R$55&gt;$C65,R$55&lt;=($B65+$C65)),$D65/$B65,0)/IF(A.8.FATOR!R65=0,1,A.8.FATOR!R65))</f>
        <v>0</v>
      </c>
      <c r="S65" s="96">
        <f>IF(AND(S$55=$B$56,$C65=$B$56),$D65,IF(AND(S$55&gt;$C65,S$55&lt;=($B65+$C65)),$D65/$B65,0)/IF(A.8.FATOR!S65=0,1,A.8.FATOR!S65))</f>
        <v>0</v>
      </c>
      <c r="T65" s="96">
        <f>IF(AND(T$55=$B$56,$C65=$B$56),$D65,IF(AND(T$55&gt;$C65,T$55&lt;=($B65+$C65)),$D65/$B65,0)/IF(A.8.FATOR!T65=0,1,A.8.FATOR!T65))</f>
        <v>0</v>
      </c>
      <c r="U65" s="96">
        <f>IF(AND(U$55=$B$56,$C65=$B$56),$D65,IF(AND(U$55&gt;$C65,U$55&lt;=($B65+$C65)),$D65/$B65,0)/IF(A.8.FATOR!U65=0,1,A.8.FATOR!U65))</f>
        <v>0</v>
      </c>
      <c r="V65" s="96">
        <f>IF(AND(V$55=$B$56,$C65=$B$56),$D65,IF(AND(V$55&gt;$C65,V$55&lt;=($B65+$C65)),$D65/$B65,0)/IF(A.8.FATOR!V65=0,1,A.8.FATOR!V65))</f>
        <v>0</v>
      </c>
      <c r="W65" s="96">
        <f>IF(AND(W$55=$B$56,$C65=$B$56),$D65,IF(AND(W$55&gt;$C65,W$55&lt;=($B65+$C65)),$D65/$B65,0)/IF(A.8.FATOR!W65=0,1,A.8.FATOR!W65))</f>
        <v>0</v>
      </c>
      <c r="X65" s="96">
        <f>IF(AND(X$55=$B$56,$C65=$B$56),$D65,IF(AND(X$55&gt;$C65,X$55&lt;=($B65+$C65)),$D65/$B65,0)/IF(A.8.FATOR!X65=0,1,A.8.FATOR!X65))</f>
        <v>0</v>
      </c>
      <c r="Y65" s="85"/>
      <c r="Z65" s="83"/>
    </row>
    <row r="66" spans="2:26" x14ac:dyDescent="0.2">
      <c r="B66" s="517">
        <f t="shared" si="16"/>
        <v>10</v>
      </c>
      <c r="C66" s="114">
        <f t="shared" si="17"/>
        <v>10</v>
      </c>
      <c r="D66" s="97">
        <f t="shared" si="15"/>
        <v>0</v>
      </c>
      <c r="E66" s="96">
        <f>IF(AND(E$55=$B$56,$C66=$B$56),$D66,IF(AND(E$55&gt;$C66,E$55&lt;=($B66+$C66)),$D66/$B66,0)/IF(A.8.FATOR!E66=0,1,A.8.FATOR!E66))</f>
        <v>0</v>
      </c>
      <c r="F66" s="96">
        <f>IF(AND(F$55=$B$56,$C66=$B$56),$D66,IF(AND(F$55&gt;$C66,F$55&lt;=($B66+$C66)),$D66/$B66,0)/IF(A.8.FATOR!F66=0,1,A.8.FATOR!F66))</f>
        <v>0</v>
      </c>
      <c r="G66" s="96">
        <f>IF(AND(G$55=$B$56,$C66=$B$56),$D66,IF(AND(G$55&gt;$C66,G$55&lt;=($B66+$C66)),$D66/$B66,0)/IF(A.8.FATOR!G66=0,1,A.8.FATOR!G66))</f>
        <v>0</v>
      </c>
      <c r="H66" s="96">
        <f>IF(AND(H$55=$B$56,$C66=$B$56),$D66,IF(AND(H$55&gt;$C66,H$55&lt;=($B66+$C66)),$D66/$B66,0)/IF(A.8.FATOR!H66=0,1,A.8.FATOR!H66))</f>
        <v>0</v>
      </c>
      <c r="I66" s="96">
        <f>IF(AND(I$55=$B$56,$C66=$B$56),$D66,IF(AND(I$55&gt;$C66,I$55&lt;=($B66+$C66)),$D66/$B66,0)/IF(A.8.FATOR!I66=0,1,A.8.FATOR!I66))</f>
        <v>0</v>
      </c>
      <c r="J66" s="96">
        <f>IF(AND(J$55=$B$56,$C66=$B$56),$D66,IF(AND(J$55&gt;$C66,J$55&lt;=($B66+$C66)),$D66/$B66,0)/IF(A.8.FATOR!J66=0,1,A.8.FATOR!J66))</f>
        <v>0</v>
      </c>
      <c r="K66" s="96">
        <f>IF(AND(K$55=$B$56,$C66=$B$56),$D66,IF(AND(K$55&gt;$C66,K$55&lt;=($B66+$C66)),$D66/$B66,0)/IF(A.8.FATOR!K66=0,1,A.8.FATOR!K66))</f>
        <v>0</v>
      </c>
      <c r="L66" s="96">
        <f>IF(AND(L$55=$B$56,$C66=$B$56),$D66,IF(AND(L$55&gt;$C66,L$55&lt;=($B66+$C66)),$D66/$B66,0)/IF(A.8.FATOR!L66=0,1,A.8.FATOR!L66))</f>
        <v>0</v>
      </c>
      <c r="M66" s="96">
        <f>IF(AND(M$55=$B$56,$C66=$B$56),$D66,IF(AND(M$55&gt;$C66,M$55&lt;=($B66+$C66)),$D66/$B66,0)/IF(A.8.FATOR!M66=0,1,A.8.FATOR!M66))</f>
        <v>0</v>
      </c>
      <c r="N66" s="96">
        <f>IF(AND(N$55=$B$56,$C66=$B$56),$D66,IF(AND(N$55&gt;$C66,N$55&lt;=($B66+$C66)),$D66/$B66,0)/IF(A.8.FATOR!N66=0,1,A.8.FATOR!N66))</f>
        <v>0</v>
      </c>
      <c r="O66" s="96">
        <f>IF(AND(O$55=$B$56,$C66=$B$56),$D66,IF(AND(O$55&gt;$C66,O$55&lt;=($B66+$C66)),$D66/$B66,0)/IF(A.8.FATOR!O66=0,1,A.8.FATOR!O66))</f>
        <v>0</v>
      </c>
      <c r="P66" s="96">
        <f>IF(AND(P$55=$B$56,$C66=$B$56),$D66,IF(AND(P$55&gt;$C66,P$55&lt;=($B66+$C66)),$D66/$B66,0)/IF(A.8.FATOR!P66=0,1,A.8.FATOR!P66))</f>
        <v>0</v>
      </c>
      <c r="Q66" s="96">
        <f>IF(AND(Q$55=$B$56,$C66=$B$56),$D66,IF(AND(Q$55&gt;$C66,Q$55&lt;=($B66+$C66)),$D66/$B66,0)/IF(A.8.FATOR!Q66=0,1,A.8.FATOR!Q66))</f>
        <v>0</v>
      </c>
      <c r="R66" s="96">
        <f>IF(AND(R$55=$B$56,$C66=$B$56),$D66,IF(AND(R$55&gt;$C66,R$55&lt;=($B66+$C66)),$D66/$B66,0)/IF(A.8.FATOR!R66=0,1,A.8.FATOR!R66))</f>
        <v>0</v>
      </c>
      <c r="S66" s="96">
        <f>IF(AND(S$55=$B$56,$C66=$B$56),$D66,IF(AND(S$55&gt;$C66,S$55&lt;=($B66+$C66)),$D66/$B66,0)/IF(A.8.FATOR!S66=0,1,A.8.FATOR!S66))</f>
        <v>0</v>
      </c>
      <c r="T66" s="96">
        <f>IF(AND(T$55=$B$56,$C66=$B$56),$D66,IF(AND(T$55&gt;$C66,T$55&lt;=($B66+$C66)),$D66/$B66,0)/IF(A.8.FATOR!T66=0,1,A.8.FATOR!T66))</f>
        <v>0</v>
      </c>
      <c r="U66" s="96">
        <f>IF(AND(U$55=$B$56,$C66=$B$56),$D66,IF(AND(U$55&gt;$C66,U$55&lt;=($B66+$C66)),$D66/$B66,0)/IF(A.8.FATOR!U66=0,1,A.8.FATOR!U66))</f>
        <v>0</v>
      </c>
      <c r="V66" s="96">
        <f>IF(AND(V$55=$B$56,$C66=$B$56),$D66,IF(AND(V$55&gt;$C66,V$55&lt;=($B66+$C66)),$D66/$B66,0)/IF(A.8.FATOR!V66=0,1,A.8.FATOR!V66))</f>
        <v>0</v>
      </c>
      <c r="W66" s="96">
        <f>IF(AND(W$55=$B$56,$C66=$B$56),$D66,IF(AND(W$55&gt;$C66,W$55&lt;=($B66+$C66)),$D66/$B66,0)/IF(A.8.FATOR!W66=0,1,A.8.FATOR!W66))</f>
        <v>0</v>
      </c>
      <c r="X66" s="96">
        <f>IF(AND(X$55=$B$56,$C66=$B$56),$D66,IF(AND(X$55&gt;$C66,X$55&lt;=($B66+$C66)),$D66/$B66,0)/IF(A.8.FATOR!X66=0,1,A.8.FATOR!X66))</f>
        <v>0</v>
      </c>
      <c r="Y66" s="85"/>
      <c r="Z66" s="83"/>
    </row>
    <row r="67" spans="2:26" x14ac:dyDescent="0.2">
      <c r="B67" s="517">
        <f t="shared" si="16"/>
        <v>9</v>
      </c>
      <c r="C67" s="114">
        <f t="shared" si="17"/>
        <v>11</v>
      </c>
      <c r="D67" s="97">
        <f t="shared" si="15"/>
        <v>0</v>
      </c>
      <c r="E67" s="96">
        <f>IF(AND(E$55=$B$56,$C67=$B$56),$D67,IF(AND(E$55&gt;$C67,E$55&lt;=($B67+$C67)),$D67/$B67,0)/IF(A.8.FATOR!E67=0,1,A.8.FATOR!E67))</f>
        <v>0</v>
      </c>
      <c r="F67" s="96">
        <f>IF(AND(F$55=$B$56,$C67=$B$56),$D67,IF(AND(F$55&gt;$C67,F$55&lt;=($B67+$C67)),$D67/$B67,0)/IF(A.8.FATOR!F67=0,1,A.8.FATOR!F67))</f>
        <v>0</v>
      </c>
      <c r="G67" s="96">
        <f>IF(AND(G$55=$B$56,$C67=$B$56),$D67,IF(AND(G$55&gt;$C67,G$55&lt;=($B67+$C67)),$D67/$B67,0)/IF(A.8.FATOR!G67=0,1,A.8.FATOR!G67))</f>
        <v>0</v>
      </c>
      <c r="H67" s="96">
        <f>IF(AND(H$55=$B$56,$C67=$B$56),$D67,IF(AND(H$55&gt;$C67,H$55&lt;=($B67+$C67)),$D67/$B67,0)/IF(A.8.FATOR!H67=0,1,A.8.FATOR!H67))</f>
        <v>0</v>
      </c>
      <c r="I67" s="96">
        <f>IF(AND(I$55=$B$56,$C67=$B$56),$D67,IF(AND(I$55&gt;$C67,I$55&lt;=($B67+$C67)),$D67/$B67,0)/IF(A.8.FATOR!I67=0,1,A.8.FATOR!I67))</f>
        <v>0</v>
      </c>
      <c r="J67" s="96">
        <f>IF(AND(J$55=$B$56,$C67=$B$56),$D67,IF(AND(J$55&gt;$C67,J$55&lt;=($B67+$C67)),$D67/$B67,0)/IF(A.8.FATOR!J67=0,1,A.8.FATOR!J67))</f>
        <v>0</v>
      </c>
      <c r="K67" s="96">
        <f>IF(AND(K$55=$B$56,$C67=$B$56),$D67,IF(AND(K$55&gt;$C67,K$55&lt;=($B67+$C67)),$D67/$B67,0)/IF(A.8.FATOR!K67=0,1,A.8.FATOR!K67))</f>
        <v>0</v>
      </c>
      <c r="L67" s="96">
        <f>IF(AND(L$55=$B$56,$C67=$B$56),$D67,IF(AND(L$55&gt;$C67,L$55&lt;=($B67+$C67)),$D67/$B67,0)/IF(A.8.FATOR!L67=0,1,A.8.FATOR!L67))</f>
        <v>0</v>
      </c>
      <c r="M67" s="96">
        <f>IF(AND(M$55=$B$56,$C67=$B$56),$D67,IF(AND(M$55&gt;$C67,M$55&lt;=($B67+$C67)),$D67/$B67,0)/IF(A.8.FATOR!M67=0,1,A.8.FATOR!M67))</f>
        <v>0</v>
      </c>
      <c r="N67" s="96">
        <f>IF(AND(N$55=$B$56,$C67=$B$56),$D67,IF(AND(N$55&gt;$C67,N$55&lt;=($B67+$C67)),$D67/$B67,0)/IF(A.8.FATOR!N67=0,1,A.8.FATOR!N67))</f>
        <v>0</v>
      </c>
      <c r="O67" s="96">
        <f>IF(AND(O$55=$B$56,$C67=$B$56),$D67,IF(AND(O$55&gt;$C67,O$55&lt;=($B67+$C67)),$D67/$B67,0)/IF(A.8.FATOR!O67=0,1,A.8.FATOR!O67))</f>
        <v>0</v>
      </c>
      <c r="P67" s="96">
        <f>IF(AND(P$55=$B$56,$C67=$B$56),$D67,IF(AND(P$55&gt;$C67,P$55&lt;=($B67+$C67)),$D67/$B67,0)/IF(A.8.FATOR!P67=0,1,A.8.FATOR!P67))</f>
        <v>0</v>
      </c>
      <c r="Q67" s="96">
        <f>IF(AND(Q$55=$B$56,$C67=$B$56),$D67,IF(AND(Q$55&gt;$C67,Q$55&lt;=($B67+$C67)),$D67/$B67,0)/IF(A.8.FATOR!Q67=0,1,A.8.FATOR!Q67))</f>
        <v>0</v>
      </c>
      <c r="R67" s="96">
        <f>IF(AND(R$55=$B$56,$C67=$B$56),$D67,IF(AND(R$55&gt;$C67,R$55&lt;=($B67+$C67)),$D67/$B67,0)/IF(A.8.FATOR!R67=0,1,A.8.FATOR!R67))</f>
        <v>0</v>
      </c>
      <c r="S67" s="96">
        <f>IF(AND(S$55=$B$56,$C67=$B$56),$D67,IF(AND(S$55&gt;$C67,S$55&lt;=($B67+$C67)),$D67/$B67,0)/IF(A.8.FATOR!S67=0,1,A.8.FATOR!S67))</f>
        <v>0</v>
      </c>
      <c r="T67" s="96">
        <f>IF(AND(T$55=$B$56,$C67=$B$56),$D67,IF(AND(T$55&gt;$C67,T$55&lt;=($B67+$C67)),$D67/$B67,0)/IF(A.8.FATOR!T67=0,1,A.8.FATOR!T67))</f>
        <v>0</v>
      </c>
      <c r="U67" s="96">
        <f>IF(AND(U$55=$B$56,$C67=$B$56),$D67,IF(AND(U$55&gt;$C67,U$55&lt;=($B67+$C67)),$D67/$B67,0)/IF(A.8.FATOR!U67=0,1,A.8.FATOR!U67))</f>
        <v>0</v>
      </c>
      <c r="V67" s="96">
        <f>IF(AND(V$55=$B$56,$C67=$B$56),$D67,IF(AND(V$55&gt;$C67,V$55&lt;=($B67+$C67)),$D67/$B67,0)/IF(A.8.FATOR!V67=0,1,A.8.FATOR!V67))</f>
        <v>0</v>
      </c>
      <c r="W67" s="96">
        <f>IF(AND(W$55=$B$56,$C67=$B$56),$D67,IF(AND(W$55&gt;$C67,W$55&lt;=($B67+$C67)),$D67/$B67,0)/IF(A.8.FATOR!W67=0,1,A.8.FATOR!W67))</f>
        <v>0</v>
      </c>
      <c r="X67" s="96">
        <f>IF(AND(X$55=$B$56,$C67=$B$56),$D67,IF(AND(X$55&gt;$C67,X$55&lt;=($B67+$C67)),$D67/$B67,0)/IF(A.8.FATOR!X67=0,1,A.8.FATOR!X67))</f>
        <v>0</v>
      </c>
      <c r="Y67" s="85"/>
      <c r="Z67" s="83"/>
    </row>
    <row r="68" spans="2:26" x14ac:dyDescent="0.2">
      <c r="B68" s="517">
        <f t="shared" si="16"/>
        <v>8</v>
      </c>
      <c r="C68" s="114">
        <f t="shared" si="17"/>
        <v>12</v>
      </c>
      <c r="D68" s="97">
        <f t="shared" si="15"/>
        <v>0</v>
      </c>
      <c r="E68" s="96">
        <f>IF(AND(E$55=$B$56,$C68=$B$56),$D68,IF(AND(E$55&gt;$C68,E$55&lt;=($B68+$C68)),$D68/$B68,0)/IF(A.8.FATOR!E68=0,1,A.8.FATOR!E68))</f>
        <v>0</v>
      </c>
      <c r="F68" s="96">
        <f>IF(AND(F$55=$B$56,$C68=$B$56),$D68,IF(AND(F$55&gt;$C68,F$55&lt;=($B68+$C68)),$D68/$B68,0)/IF(A.8.FATOR!F68=0,1,A.8.FATOR!F68))</f>
        <v>0</v>
      </c>
      <c r="G68" s="96">
        <f>IF(AND(G$55=$B$56,$C68=$B$56),$D68,IF(AND(G$55&gt;$C68,G$55&lt;=($B68+$C68)),$D68/$B68,0)/IF(A.8.FATOR!G68=0,1,A.8.FATOR!G68))</f>
        <v>0</v>
      </c>
      <c r="H68" s="96">
        <f>IF(AND(H$55=$B$56,$C68=$B$56),$D68,IF(AND(H$55&gt;$C68,H$55&lt;=($B68+$C68)),$D68/$B68,0)/IF(A.8.FATOR!H68=0,1,A.8.FATOR!H68))</f>
        <v>0</v>
      </c>
      <c r="I68" s="96">
        <f>IF(AND(I$55=$B$56,$C68=$B$56),$D68,IF(AND(I$55&gt;$C68,I$55&lt;=($B68+$C68)),$D68/$B68,0)/IF(A.8.FATOR!I68=0,1,A.8.FATOR!I68))</f>
        <v>0</v>
      </c>
      <c r="J68" s="96">
        <f>IF(AND(J$55=$B$56,$C68=$B$56),$D68,IF(AND(J$55&gt;$C68,J$55&lt;=($B68+$C68)),$D68/$B68,0)/IF(A.8.FATOR!J68=0,1,A.8.FATOR!J68))</f>
        <v>0</v>
      </c>
      <c r="K68" s="96">
        <f>IF(AND(K$55=$B$56,$C68=$B$56),$D68,IF(AND(K$55&gt;$C68,K$55&lt;=($B68+$C68)),$D68/$B68,0)/IF(A.8.FATOR!K68=0,1,A.8.FATOR!K68))</f>
        <v>0</v>
      </c>
      <c r="L68" s="96">
        <f>IF(AND(L$55=$B$56,$C68=$B$56),$D68,IF(AND(L$55&gt;$C68,L$55&lt;=($B68+$C68)),$D68/$B68,0)/IF(A.8.FATOR!L68=0,1,A.8.FATOR!L68))</f>
        <v>0</v>
      </c>
      <c r="M68" s="96">
        <f>IF(AND(M$55=$B$56,$C68=$B$56),$D68,IF(AND(M$55&gt;$C68,M$55&lt;=($B68+$C68)),$D68/$B68,0)/IF(A.8.FATOR!M68=0,1,A.8.FATOR!M68))</f>
        <v>0</v>
      </c>
      <c r="N68" s="96">
        <f>IF(AND(N$55=$B$56,$C68=$B$56),$D68,IF(AND(N$55&gt;$C68,N$55&lt;=($B68+$C68)),$D68/$B68,0)/IF(A.8.FATOR!N68=0,1,A.8.FATOR!N68))</f>
        <v>0</v>
      </c>
      <c r="O68" s="96">
        <f>IF(AND(O$55=$B$56,$C68=$B$56),$D68,IF(AND(O$55&gt;$C68,O$55&lt;=($B68+$C68)),$D68/$B68,0)/IF(A.8.FATOR!O68=0,1,A.8.FATOR!O68))</f>
        <v>0</v>
      </c>
      <c r="P68" s="96">
        <f>IF(AND(P$55=$B$56,$C68=$B$56),$D68,IF(AND(P$55&gt;$C68,P$55&lt;=($B68+$C68)),$D68/$B68,0)/IF(A.8.FATOR!P68=0,1,A.8.FATOR!P68))</f>
        <v>0</v>
      </c>
      <c r="Q68" s="96">
        <f>IF(AND(Q$55=$B$56,$C68=$B$56),$D68,IF(AND(Q$55&gt;$C68,Q$55&lt;=($B68+$C68)),$D68/$B68,0)/IF(A.8.FATOR!Q68=0,1,A.8.FATOR!Q68))</f>
        <v>0</v>
      </c>
      <c r="R68" s="96">
        <f>IF(AND(R$55=$B$56,$C68=$B$56),$D68,IF(AND(R$55&gt;$C68,R$55&lt;=($B68+$C68)),$D68/$B68,0)/IF(A.8.FATOR!R68=0,1,A.8.FATOR!R68))</f>
        <v>0</v>
      </c>
      <c r="S68" s="96">
        <f>IF(AND(S$55=$B$56,$C68=$B$56),$D68,IF(AND(S$55&gt;$C68,S$55&lt;=($B68+$C68)),$D68/$B68,0)/IF(A.8.FATOR!S68=0,1,A.8.FATOR!S68))</f>
        <v>0</v>
      </c>
      <c r="T68" s="96">
        <f>IF(AND(T$55=$B$56,$C68=$B$56),$D68,IF(AND(T$55&gt;$C68,T$55&lt;=($B68+$C68)),$D68/$B68,0)/IF(A.8.FATOR!T68=0,1,A.8.FATOR!T68))</f>
        <v>0</v>
      </c>
      <c r="U68" s="96">
        <f>IF(AND(U$55=$B$56,$C68=$B$56),$D68,IF(AND(U$55&gt;$C68,U$55&lt;=($B68+$C68)),$D68/$B68,0)/IF(A.8.FATOR!U68=0,1,A.8.FATOR!U68))</f>
        <v>0</v>
      </c>
      <c r="V68" s="96">
        <f>IF(AND(V$55=$B$56,$C68=$B$56),$D68,IF(AND(V$55&gt;$C68,V$55&lt;=($B68+$C68)),$D68/$B68,0)/IF(A.8.FATOR!V68=0,1,A.8.FATOR!V68))</f>
        <v>0</v>
      </c>
      <c r="W68" s="96">
        <f>IF(AND(W$55=$B$56,$C68=$B$56),$D68,IF(AND(W$55&gt;$C68,W$55&lt;=($B68+$C68)),$D68/$B68,0)/IF(A.8.FATOR!W68=0,1,A.8.FATOR!W68))</f>
        <v>0</v>
      </c>
      <c r="X68" s="96">
        <f>IF(AND(X$55=$B$56,$C68=$B$56),$D68,IF(AND(X$55&gt;$C68,X$55&lt;=($B68+$C68)),$D68/$B68,0)/IF(A.8.FATOR!X68=0,1,A.8.FATOR!X68))</f>
        <v>0</v>
      </c>
      <c r="Y68" s="85"/>
      <c r="Z68" s="83"/>
    </row>
    <row r="69" spans="2:26" x14ac:dyDescent="0.2">
      <c r="B69" s="517">
        <f t="shared" si="16"/>
        <v>7</v>
      </c>
      <c r="C69" s="114">
        <f t="shared" si="17"/>
        <v>13</v>
      </c>
      <c r="D69" s="97">
        <f t="shared" si="15"/>
        <v>0</v>
      </c>
      <c r="E69" s="96">
        <f>IF(AND(E$55=$B$56,$C69=$B$56),$D69,IF(AND(E$55&gt;$C69,E$55&lt;=($B69+$C69)),$D69/$B69,0)/IF(A.8.FATOR!E69=0,1,A.8.FATOR!E69))</f>
        <v>0</v>
      </c>
      <c r="F69" s="96">
        <f>IF(AND(F$55=$B$56,$C69=$B$56),$D69,IF(AND(F$55&gt;$C69,F$55&lt;=($B69+$C69)),$D69/$B69,0)/IF(A.8.FATOR!F69=0,1,A.8.FATOR!F69))</f>
        <v>0</v>
      </c>
      <c r="G69" s="96">
        <f>IF(AND(G$55=$B$56,$C69=$B$56),$D69,IF(AND(G$55&gt;$C69,G$55&lt;=($B69+$C69)),$D69/$B69,0)/IF(A.8.FATOR!G69=0,1,A.8.FATOR!G69))</f>
        <v>0</v>
      </c>
      <c r="H69" s="96">
        <f>IF(AND(H$55=$B$56,$C69=$B$56),$D69,IF(AND(H$55&gt;$C69,H$55&lt;=($B69+$C69)),$D69/$B69,0)/IF(A.8.FATOR!H69=0,1,A.8.FATOR!H69))</f>
        <v>0</v>
      </c>
      <c r="I69" s="96">
        <f>IF(AND(I$55=$B$56,$C69=$B$56),$D69,IF(AND(I$55&gt;$C69,I$55&lt;=($B69+$C69)),$D69/$B69,0)/IF(A.8.FATOR!I69=0,1,A.8.FATOR!I69))</f>
        <v>0</v>
      </c>
      <c r="J69" s="96">
        <f>IF(AND(J$55=$B$56,$C69=$B$56),$D69,IF(AND(J$55&gt;$C69,J$55&lt;=($B69+$C69)),$D69/$B69,0)/IF(A.8.FATOR!J69=0,1,A.8.FATOR!J69))</f>
        <v>0</v>
      </c>
      <c r="K69" s="96">
        <f>IF(AND(K$55=$B$56,$C69=$B$56),$D69,IF(AND(K$55&gt;$C69,K$55&lt;=($B69+$C69)),$D69/$B69,0)/IF(A.8.FATOR!K69=0,1,A.8.FATOR!K69))</f>
        <v>0</v>
      </c>
      <c r="L69" s="96">
        <f>IF(AND(L$55=$B$56,$C69=$B$56),$D69,IF(AND(L$55&gt;$C69,L$55&lt;=($B69+$C69)),$D69/$B69,0)/IF(A.8.FATOR!L69=0,1,A.8.FATOR!L69))</f>
        <v>0</v>
      </c>
      <c r="M69" s="96">
        <f>IF(AND(M$55=$B$56,$C69=$B$56),$D69,IF(AND(M$55&gt;$C69,M$55&lt;=($B69+$C69)),$D69/$B69,0)/IF(A.8.FATOR!M69=0,1,A.8.FATOR!M69))</f>
        <v>0</v>
      </c>
      <c r="N69" s="96">
        <f>IF(AND(N$55=$B$56,$C69=$B$56),$D69,IF(AND(N$55&gt;$C69,N$55&lt;=($B69+$C69)),$D69/$B69,0)/IF(A.8.FATOR!N69=0,1,A.8.FATOR!N69))</f>
        <v>0</v>
      </c>
      <c r="O69" s="96">
        <f>IF(AND(O$55=$B$56,$C69=$B$56),$D69,IF(AND(O$55&gt;$C69,O$55&lt;=($B69+$C69)),$D69/$B69,0)/IF(A.8.FATOR!O69=0,1,A.8.FATOR!O69))</f>
        <v>0</v>
      </c>
      <c r="P69" s="96">
        <f>IF(AND(P$55=$B$56,$C69=$B$56),$D69,IF(AND(P$55&gt;$C69,P$55&lt;=($B69+$C69)),$D69/$B69,0)/IF(A.8.FATOR!P69=0,1,A.8.FATOR!P69))</f>
        <v>0</v>
      </c>
      <c r="Q69" s="96">
        <f>IF(AND(Q$55=$B$56,$C69=$B$56),$D69,IF(AND(Q$55&gt;$C69,Q$55&lt;=($B69+$C69)),$D69/$B69,0)/IF(A.8.FATOR!Q69=0,1,A.8.FATOR!Q69))</f>
        <v>0</v>
      </c>
      <c r="R69" s="96">
        <f>IF(AND(R$55=$B$56,$C69=$B$56),$D69,IF(AND(R$55&gt;$C69,R$55&lt;=($B69+$C69)),$D69/$B69,0)/IF(A.8.FATOR!R69=0,1,A.8.FATOR!R69))</f>
        <v>0</v>
      </c>
      <c r="S69" s="96">
        <f>IF(AND(S$55=$B$56,$C69=$B$56),$D69,IF(AND(S$55&gt;$C69,S$55&lt;=($B69+$C69)),$D69/$B69,0)/IF(A.8.FATOR!S69=0,1,A.8.FATOR!S69))</f>
        <v>0</v>
      </c>
      <c r="T69" s="96">
        <f>IF(AND(T$55=$B$56,$C69=$B$56),$D69,IF(AND(T$55&gt;$C69,T$55&lt;=($B69+$C69)),$D69/$B69,0)/IF(A.8.FATOR!T69=0,1,A.8.FATOR!T69))</f>
        <v>0</v>
      </c>
      <c r="U69" s="96">
        <f>IF(AND(U$55=$B$56,$C69=$B$56),$D69,IF(AND(U$55&gt;$C69,U$55&lt;=($B69+$C69)),$D69/$B69,0)/IF(A.8.FATOR!U69=0,1,A.8.FATOR!U69))</f>
        <v>0</v>
      </c>
      <c r="V69" s="96">
        <f>IF(AND(V$55=$B$56,$C69=$B$56),$D69,IF(AND(V$55&gt;$C69,V$55&lt;=($B69+$C69)),$D69/$B69,0)/IF(A.8.FATOR!V69=0,1,A.8.FATOR!V69))</f>
        <v>0</v>
      </c>
      <c r="W69" s="96">
        <f>IF(AND(W$55=$B$56,$C69=$B$56),$D69,IF(AND(W$55&gt;$C69,W$55&lt;=($B69+$C69)),$D69/$B69,0)/IF(A.8.FATOR!W69=0,1,A.8.FATOR!W69))</f>
        <v>0</v>
      </c>
      <c r="X69" s="96">
        <f>IF(AND(X$55=$B$56,$C69=$B$56),$D69,IF(AND(X$55&gt;$C69,X$55&lt;=($B69+$C69)),$D69/$B69,0)/IF(A.8.FATOR!X69=0,1,A.8.FATOR!X69))</f>
        <v>0</v>
      </c>
      <c r="Y69" s="85"/>
      <c r="Z69" s="83"/>
    </row>
    <row r="70" spans="2:26" x14ac:dyDescent="0.2">
      <c r="B70" s="517">
        <f t="shared" si="16"/>
        <v>6</v>
      </c>
      <c r="C70" s="114">
        <f t="shared" si="17"/>
        <v>14</v>
      </c>
      <c r="D70" s="97">
        <f t="shared" si="15"/>
        <v>0</v>
      </c>
      <c r="E70" s="96">
        <f>IF(AND(E$55=$B$56,$C70=$B$56),$D70,IF(AND(E$55&gt;$C70,E$55&lt;=($B70+$C70)),$D70/$B70,0)/IF(A.8.FATOR!E70=0,1,A.8.FATOR!E70))</f>
        <v>0</v>
      </c>
      <c r="F70" s="96">
        <f>IF(AND(F$55=$B$56,$C70=$B$56),$D70,IF(AND(F$55&gt;$C70,F$55&lt;=($B70+$C70)),$D70/$B70,0)/IF(A.8.FATOR!F70=0,1,A.8.FATOR!F70))</f>
        <v>0</v>
      </c>
      <c r="G70" s="96">
        <f>IF(AND(G$55=$B$56,$C70=$B$56),$D70,IF(AND(G$55&gt;$C70,G$55&lt;=($B70+$C70)),$D70/$B70,0)/IF(A.8.FATOR!G70=0,1,A.8.FATOR!G70))</f>
        <v>0</v>
      </c>
      <c r="H70" s="96">
        <f>IF(AND(H$55=$B$56,$C70=$B$56),$D70,IF(AND(H$55&gt;$C70,H$55&lt;=($B70+$C70)),$D70/$B70,0)/IF(A.8.FATOR!H70=0,1,A.8.FATOR!H70))</f>
        <v>0</v>
      </c>
      <c r="I70" s="96">
        <f>IF(AND(I$55=$B$56,$C70=$B$56),$D70,IF(AND(I$55&gt;$C70,I$55&lt;=($B70+$C70)),$D70/$B70,0)/IF(A.8.FATOR!I70=0,1,A.8.FATOR!I70))</f>
        <v>0</v>
      </c>
      <c r="J70" s="96">
        <f>IF(AND(J$55=$B$56,$C70=$B$56),$D70,IF(AND(J$55&gt;$C70,J$55&lt;=($B70+$C70)),$D70/$B70,0)/IF(A.8.FATOR!J70=0,1,A.8.FATOR!J70))</f>
        <v>0</v>
      </c>
      <c r="K70" s="96">
        <f>IF(AND(K$55=$B$56,$C70=$B$56),$D70,IF(AND(K$55&gt;$C70,K$55&lt;=($B70+$C70)),$D70/$B70,0)/IF(A.8.FATOR!K70=0,1,A.8.FATOR!K70))</f>
        <v>0</v>
      </c>
      <c r="L70" s="96">
        <f>IF(AND(L$55=$B$56,$C70=$B$56),$D70,IF(AND(L$55&gt;$C70,L$55&lt;=($B70+$C70)),$D70/$B70,0)/IF(A.8.FATOR!L70=0,1,A.8.FATOR!L70))</f>
        <v>0</v>
      </c>
      <c r="M70" s="96">
        <f>IF(AND(M$55=$B$56,$C70=$B$56),$D70,IF(AND(M$55&gt;$C70,M$55&lt;=($B70+$C70)),$D70/$B70,0)/IF(A.8.FATOR!M70=0,1,A.8.FATOR!M70))</f>
        <v>0</v>
      </c>
      <c r="N70" s="96">
        <f>IF(AND(N$55=$B$56,$C70=$B$56),$D70,IF(AND(N$55&gt;$C70,N$55&lt;=($B70+$C70)),$D70/$B70,0)/IF(A.8.FATOR!N70=0,1,A.8.FATOR!N70))</f>
        <v>0</v>
      </c>
      <c r="O70" s="96">
        <f>IF(AND(O$55=$B$56,$C70=$B$56),$D70,IF(AND(O$55&gt;$C70,O$55&lt;=($B70+$C70)),$D70/$B70,0)/IF(A.8.FATOR!O70=0,1,A.8.FATOR!O70))</f>
        <v>0</v>
      </c>
      <c r="P70" s="96">
        <f>IF(AND(P$55=$B$56,$C70=$B$56),$D70,IF(AND(P$55&gt;$C70,P$55&lt;=($B70+$C70)),$D70/$B70,0)/IF(A.8.FATOR!P70=0,1,A.8.FATOR!P70))</f>
        <v>0</v>
      </c>
      <c r="Q70" s="96">
        <f>IF(AND(Q$55=$B$56,$C70=$B$56),$D70,IF(AND(Q$55&gt;$C70,Q$55&lt;=($B70+$C70)),$D70/$B70,0)/IF(A.8.FATOR!Q70=0,1,A.8.FATOR!Q70))</f>
        <v>0</v>
      </c>
      <c r="R70" s="96">
        <f>IF(AND(R$55=$B$56,$C70=$B$56),$D70,IF(AND(R$55&gt;$C70,R$55&lt;=($B70+$C70)),$D70/$B70,0)/IF(A.8.FATOR!R70=0,1,A.8.FATOR!R70))</f>
        <v>0</v>
      </c>
      <c r="S70" s="96">
        <f>IF(AND(S$55=$B$56,$C70=$B$56),$D70,IF(AND(S$55&gt;$C70,S$55&lt;=($B70+$C70)),$D70/$B70,0)/IF(A.8.FATOR!S70=0,1,A.8.FATOR!S70))</f>
        <v>0</v>
      </c>
      <c r="T70" s="96">
        <f>IF(AND(T$55=$B$56,$C70=$B$56),$D70,IF(AND(T$55&gt;$C70,T$55&lt;=($B70+$C70)),$D70/$B70,0)/IF(A.8.FATOR!T70=0,1,A.8.FATOR!T70))</f>
        <v>0</v>
      </c>
      <c r="U70" s="96">
        <f>IF(AND(U$55=$B$56,$C70=$B$56),$D70,IF(AND(U$55&gt;$C70,U$55&lt;=($B70+$C70)),$D70/$B70,0)/IF(A.8.FATOR!U70=0,1,A.8.FATOR!U70))</f>
        <v>0</v>
      </c>
      <c r="V70" s="96">
        <f>IF(AND(V$55=$B$56,$C70=$B$56),$D70,IF(AND(V$55&gt;$C70,V$55&lt;=($B70+$C70)),$D70/$B70,0)/IF(A.8.FATOR!V70=0,1,A.8.FATOR!V70))</f>
        <v>0</v>
      </c>
      <c r="W70" s="96">
        <f>IF(AND(W$55=$B$56,$C70=$B$56),$D70,IF(AND(W$55&gt;$C70,W$55&lt;=($B70+$C70)),$D70/$B70,0)/IF(A.8.FATOR!W70=0,1,A.8.FATOR!W70))</f>
        <v>0</v>
      </c>
      <c r="X70" s="96">
        <f>IF(AND(X$55=$B$56,$C70=$B$56),$D70,IF(AND(X$55&gt;$C70,X$55&lt;=($B70+$C70)),$D70/$B70,0)/IF(A.8.FATOR!X70=0,1,A.8.FATOR!X70))</f>
        <v>0</v>
      </c>
      <c r="Y70" s="85"/>
      <c r="Z70" s="83"/>
    </row>
    <row r="71" spans="2:26" x14ac:dyDescent="0.2">
      <c r="B71" s="517">
        <f t="shared" si="16"/>
        <v>5</v>
      </c>
      <c r="C71" s="114">
        <f t="shared" si="17"/>
        <v>15</v>
      </c>
      <c r="D71" s="97">
        <f t="shared" si="15"/>
        <v>0</v>
      </c>
      <c r="E71" s="96">
        <f>IF(AND(E$55=$B$56,$C71=$B$56),$D71,IF(AND(E$55&gt;$C71,E$55&lt;=($B71+$C71)),$D71/$B71,0)/IF(A.8.FATOR!E71=0,1,A.8.FATOR!E71))</f>
        <v>0</v>
      </c>
      <c r="F71" s="96">
        <f>IF(AND(F$55=$B$56,$C71=$B$56),$D71,IF(AND(F$55&gt;$C71,F$55&lt;=($B71+$C71)),$D71/$B71,0)/IF(A.8.FATOR!F71=0,1,A.8.FATOR!F71))</f>
        <v>0</v>
      </c>
      <c r="G71" s="96">
        <f>IF(AND(G$55=$B$56,$C71=$B$56),$D71,IF(AND(G$55&gt;$C71,G$55&lt;=($B71+$C71)),$D71/$B71,0)/IF(A.8.FATOR!G71=0,1,A.8.FATOR!G71))</f>
        <v>0</v>
      </c>
      <c r="H71" s="96">
        <f>IF(AND(H$55=$B$56,$C71=$B$56),$D71,IF(AND(H$55&gt;$C71,H$55&lt;=($B71+$C71)),$D71/$B71,0)/IF(A.8.FATOR!H71=0,1,A.8.FATOR!H71))</f>
        <v>0</v>
      </c>
      <c r="I71" s="96">
        <f>IF(AND(I$55=$B$56,$C71=$B$56),$D71,IF(AND(I$55&gt;$C71,I$55&lt;=($B71+$C71)),$D71/$B71,0)/IF(A.8.FATOR!I71=0,1,A.8.FATOR!I71))</f>
        <v>0</v>
      </c>
      <c r="J71" s="96">
        <f>IF(AND(J$55=$B$56,$C71=$B$56),$D71,IF(AND(J$55&gt;$C71,J$55&lt;=($B71+$C71)),$D71/$B71,0)/IF(A.8.FATOR!J71=0,1,A.8.FATOR!J71))</f>
        <v>0</v>
      </c>
      <c r="K71" s="96">
        <f>IF(AND(K$55=$B$56,$C71=$B$56),$D71,IF(AND(K$55&gt;$C71,K$55&lt;=($B71+$C71)),$D71/$B71,0)/IF(A.8.FATOR!K71=0,1,A.8.FATOR!K71))</f>
        <v>0</v>
      </c>
      <c r="L71" s="96">
        <f>IF(AND(L$55=$B$56,$C71=$B$56),$D71,IF(AND(L$55&gt;$C71,L$55&lt;=($B71+$C71)),$D71/$B71,0)/IF(A.8.FATOR!L71=0,1,A.8.FATOR!L71))</f>
        <v>0</v>
      </c>
      <c r="M71" s="96">
        <f>IF(AND(M$55=$B$56,$C71=$B$56),$D71,IF(AND(M$55&gt;$C71,M$55&lt;=($B71+$C71)),$D71/$B71,0)/IF(A.8.FATOR!M71=0,1,A.8.FATOR!M71))</f>
        <v>0</v>
      </c>
      <c r="N71" s="96">
        <f>IF(AND(N$55=$B$56,$C71=$B$56),$D71,IF(AND(N$55&gt;$C71,N$55&lt;=($B71+$C71)),$D71/$B71,0)/IF(A.8.FATOR!N71=0,1,A.8.FATOR!N71))</f>
        <v>0</v>
      </c>
      <c r="O71" s="96">
        <f>IF(AND(O$55=$B$56,$C71=$B$56),$D71,IF(AND(O$55&gt;$C71,O$55&lt;=($B71+$C71)),$D71/$B71,0)/IF(A.8.FATOR!O71=0,1,A.8.FATOR!O71))</f>
        <v>0</v>
      </c>
      <c r="P71" s="96">
        <f>IF(AND(P$55=$B$56,$C71=$B$56),$D71,IF(AND(P$55&gt;$C71,P$55&lt;=($B71+$C71)),$D71/$B71,0)/IF(A.8.FATOR!P71=0,1,A.8.FATOR!P71))</f>
        <v>0</v>
      </c>
      <c r="Q71" s="96">
        <f>IF(AND(Q$55=$B$56,$C71=$B$56),$D71,IF(AND(Q$55&gt;$C71,Q$55&lt;=($B71+$C71)),$D71/$B71,0)/IF(A.8.FATOR!Q71=0,1,A.8.FATOR!Q71))</f>
        <v>0</v>
      </c>
      <c r="R71" s="96">
        <f>IF(AND(R$55=$B$56,$C71=$B$56),$D71,IF(AND(R$55&gt;$C71,R$55&lt;=($B71+$C71)),$D71/$B71,0)/IF(A.8.FATOR!R71=0,1,A.8.FATOR!R71))</f>
        <v>0</v>
      </c>
      <c r="S71" s="96">
        <f>IF(AND(S$55=$B$56,$C71=$B$56),$D71,IF(AND(S$55&gt;$C71,S$55&lt;=($B71+$C71)),$D71/$B71,0)/IF(A.8.FATOR!S71=0,1,A.8.FATOR!S71))</f>
        <v>0</v>
      </c>
      <c r="T71" s="96">
        <f>IF(AND(T$55=$B$56,$C71=$B$56),$D71,IF(AND(T$55&gt;$C71,T$55&lt;=($B71+$C71)),$D71/$B71,0)/IF(A.8.FATOR!T71=0,1,A.8.FATOR!T71))</f>
        <v>0</v>
      </c>
      <c r="U71" s="96">
        <f>IF(AND(U$55=$B$56,$C71=$B$56),$D71,IF(AND(U$55&gt;$C71,U$55&lt;=($B71+$C71)),$D71/$B71,0)/IF(A.8.FATOR!U71=0,1,A.8.FATOR!U71))</f>
        <v>0</v>
      </c>
      <c r="V71" s="96">
        <f>IF(AND(V$55=$B$56,$C71=$B$56),$D71,IF(AND(V$55&gt;$C71,V$55&lt;=($B71+$C71)),$D71/$B71,0)/IF(A.8.FATOR!V71=0,1,A.8.FATOR!V71))</f>
        <v>0</v>
      </c>
      <c r="W71" s="96">
        <f>IF(AND(W$55=$B$56,$C71=$B$56),$D71,IF(AND(W$55&gt;$C71,W$55&lt;=($B71+$C71)),$D71/$B71,0)/IF(A.8.FATOR!W71=0,1,A.8.FATOR!W71))</f>
        <v>0</v>
      </c>
      <c r="X71" s="96">
        <f>IF(AND(X$55=$B$56,$C71=$B$56),$D71,IF(AND(X$55&gt;$C71,X$55&lt;=($B71+$C71)),$D71/$B71,0)/IF(A.8.FATOR!X71=0,1,A.8.FATOR!X71))</f>
        <v>0</v>
      </c>
      <c r="Y71" s="85"/>
      <c r="Z71" s="83"/>
    </row>
    <row r="72" spans="2:26" x14ac:dyDescent="0.2">
      <c r="B72" s="517">
        <f t="shared" si="16"/>
        <v>4</v>
      </c>
      <c r="C72" s="114">
        <f t="shared" si="17"/>
        <v>16</v>
      </c>
      <c r="D72" s="97">
        <f t="shared" si="15"/>
        <v>0</v>
      </c>
      <c r="E72" s="96">
        <f>IF(AND(E$55=$B$56,$C72=$B$56),$D72,IF(AND(E$55&gt;$C72,E$55&lt;=($B72+$C72)),$D72/$B72,0)/IF(A.8.FATOR!E72=0,1,A.8.FATOR!E72))</f>
        <v>0</v>
      </c>
      <c r="F72" s="96">
        <f>IF(AND(F$55=$B$56,$C72=$B$56),$D72,IF(AND(F$55&gt;$C72,F$55&lt;=($B72+$C72)),$D72/$B72,0)/IF(A.8.FATOR!F72=0,1,A.8.FATOR!F72))</f>
        <v>0</v>
      </c>
      <c r="G72" s="96">
        <f>IF(AND(G$55=$B$56,$C72=$B$56),$D72,IF(AND(G$55&gt;$C72,G$55&lt;=($B72+$C72)),$D72/$B72,0)/IF(A.8.FATOR!G72=0,1,A.8.FATOR!G72))</f>
        <v>0</v>
      </c>
      <c r="H72" s="96">
        <f>IF(AND(H$55=$B$56,$C72=$B$56),$D72,IF(AND(H$55&gt;$C72,H$55&lt;=($B72+$C72)),$D72/$B72,0)/IF(A.8.FATOR!H72=0,1,A.8.FATOR!H72))</f>
        <v>0</v>
      </c>
      <c r="I72" s="96">
        <f>IF(AND(I$55=$B$56,$C72=$B$56),$D72,IF(AND(I$55&gt;$C72,I$55&lt;=($B72+$C72)),$D72/$B72,0)/IF(A.8.FATOR!I72=0,1,A.8.FATOR!I72))</f>
        <v>0</v>
      </c>
      <c r="J72" s="96">
        <f>IF(AND(J$55=$B$56,$C72=$B$56),$D72,IF(AND(J$55&gt;$C72,J$55&lt;=($B72+$C72)),$D72/$B72,0)/IF(A.8.FATOR!J72=0,1,A.8.FATOR!J72))</f>
        <v>0</v>
      </c>
      <c r="K72" s="96">
        <f>IF(AND(K$55=$B$56,$C72=$B$56),$D72,IF(AND(K$55&gt;$C72,K$55&lt;=($B72+$C72)),$D72/$B72,0)/IF(A.8.FATOR!K72=0,1,A.8.FATOR!K72))</f>
        <v>0</v>
      </c>
      <c r="L72" s="96">
        <f>IF(AND(L$55=$B$56,$C72=$B$56),$D72,IF(AND(L$55&gt;$C72,L$55&lt;=($B72+$C72)),$D72/$B72,0)/IF(A.8.FATOR!L72=0,1,A.8.FATOR!L72))</f>
        <v>0</v>
      </c>
      <c r="M72" s="96">
        <f>IF(AND(M$55=$B$56,$C72=$B$56),$D72,IF(AND(M$55&gt;$C72,M$55&lt;=($B72+$C72)),$D72/$B72,0)/IF(A.8.FATOR!M72=0,1,A.8.FATOR!M72))</f>
        <v>0</v>
      </c>
      <c r="N72" s="96">
        <f>IF(AND(N$55=$B$56,$C72=$B$56),$D72,IF(AND(N$55&gt;$C72,N$55&lt;=($B72+$C72)),$D72/$B72,0)/IF(A.8.FATOR!N72=0,1,A.8.FATOR!N72))</f>
        <v>0</v>
      </c>
      <c r="O72" s="96">
        <f>IF(AND(O$55=$B$56,$C72=$B$56),$D72,IF(AND(O$55&gt;$C72,O$55&lt;=($B72+$C72)),$D72/$B72,0)/IF(A.8.FATOR!O72=0,1,A.8.FATOR!O72))</f>
        <v>0</v>
      </c>
      <c r="P72" s="96">
        <f>IF(AND(P$55=$B$56,$C72=$B$56),$D72,IF(AND(P$55&gt;$C72,P$55&lt;=($B72+$C72)),$D72/$B72,0)/IF(A.8.FATOR!P72=0,1,A.8.FATOR!P72))</f>
        <v>0</v>
      </c>
      <c r="Q72" s="96">
        <f>IF(AND(Q$55=$B$56,$C72=$B$56),$D72,IF(AND(Q$55&gt;$C72,Q$55&lt;=($B72+$C72)),$D72/$B72,0)/IF(A.8.FATOR!Q72=0,1,A.8.FATOR!Q72))</f>
        <v>0</v>
      </c>
      <c r="R72" s="96">
        <f>IF(AND(R$55=$B$56,$C72=$B$56),$D72,IF(AND(R$55&gt;$C72,R$55&lt;=($B72+$C72)),$D72/$B72,0)/IF(A.8.FATOR!R72=0,1,A.8.FATOR!R72))</f>
        <v>0</v>
      </c>
      <c r="S72" s="96">
        <f>IF(AND(S$55=$B$56,$C72=$B$56),$D72,IF(AND(S$55&gt;$C72,S$55&lt;=($B72+$C72)),$D72/$B72,0)/IF(A.8.FATOR!S72=0,1,A.8.FATOR!S72))</f>
        <v>0</v>
      </c>
      <c r="T72" s="96">
        <f>IF(AND(T$55=$B$56,$C72=$B$56),$D72,IF(AND(T$55&gt;$C72,T$55&lt;=($B72+$C72)),$D72/$B72,0)/IF(A.8.FATOR!T72=0,1,A.8.FATOR!T72))</f>
        <v>0</v>
      </c>
      <c r="U72" s="96">
        <f>IF(AND(U$55=$B$56,$C72=$B$56),$D72,IF(AND(U$55&gt;$C72,U$55&lt;=($B72+$C72)),$D72/$B72,0)/IF(A.8.FATOR!U72=0,1,A.8.FATOR!U72))</f>
        <v>0</v>
      </c>
      <c r="V72" s="96">
        <f>IF(AND(V$55=$B$56,$C72=$B$56),$D72,IF(AND(V$55&gt;$C72,V$55&lt;=($B72+$C72)),$D72/$B72,0)/IF(A.8.FATOR!V72=0,1,A.8.FATOR!V72))</f>
        <v>0</v>
      </c>
      <c r="W72" s="96">
        <f>IF(AND(W$55=$B$56,$C72=$B$56),$D72,IF(AND(W$55&gt;$C72,W$55&lt;=($B72+$C72)),$D72/$B72,0)/IF(A.8.FATOR!W72=0,1,A.8.FATOR!W72))</f>
        <v>0</v>
      </c>
      <c r="X72" s="96">
        <f>IF(AND(X$55=$B$56,$C72=$B$56),$D72,IF(AND(X$55&gt;$C72,X$55&lt;=($B72+$C72)),$D72/$B72,0)/IF(A.8.FATOR!X72=0,1,A.8.FATOR!X72))</f>
        <v>0</v>
      </c>
      <c r="Y72" s="85"/>
      <c r="Z72" s="83"/>
    </row>
    <row r="73" spans="2:26" x14ac:dyDescent="0.2">
      <c r="B73" s="517">
        <f t="shared" si="16"/>
        <v>3</v>
      </c>
      <c r="C73" s="114">
        <f t="shared" si="17"/>
        <v>17</v>
      </c>
      <c r="D73" s="97">
        <f t="shared" si="15"/>
        <v>0</v>
      </c>
      <c r="E73" s="96">
        <f>IF(AND(E$55=$B$56,$C73=$B$56),$D73,IF(AND(E$55&gt;$C73,E$55&lt;=($B73+$C73)),$D73/$B73,0)/IF(A.8.FATOR!E73=0,1,A.8.FATOR!E73))</f>
        <v>0</v>
      </c>
      <c r="F73" s="96">
        <f>IF(AND(F$55=$B$56,$C73=$B$56),$D73,IF(AND(F$55&gt;$C73,F$55&lt;=($B73+$C73)),$D73/$B73,0)/IF(A.8.FATOR!F73=0,1,A.8.FATOR!F73))</f>
        <v>0</v>
      </c>
      <c r="G73" s="96">
        <f>IF(AND(G$55=$B$56,$C73=$B$56),$D73,IF(AND(G$55&gt;$C73,G$55&lt;=($B73+$C73)),$D73/$B73,0)/IF(A.8.FATOR!G73=0,1,A.8.FATOR!G73))</f>
        <v>0</v>
      </c>
      <c r="H73" s="96">
        <f>IF(AND(H$55=$B$56,$C73=$B$56),$D73,IF(AND(H$55&gt;$C73,H$55&lt;=($B73+$C73)),$D73/$B73,0)/IF(A.8.FATOR!H73=0,1,A.8.FATOR!H73))</f>
        <v>0</v>
      </c>
      <c r="I73" s="96">
        <f>IF(AND(I$55=$B$56,$C73=$B$56),$D73,IF(AND(I$55&gt;$C73,I$55&lt;=($B73+$C73)),$D73/$B73,0)/IF(A.8.FATOR!I73=0,1,A.8.FATOR!I73))</f>
        <v>0</v>
      </c>
      <c r="J73" s="96">
        <f>IF(AND(J$55=$B$56,$C73=$B$56),$D73,IF(AND(J$55&gt;$C73,J$55&lt;=($B73+$C73)),$D73/$B73,0)/IF(A.8.FATOR!J73=0,1,A.8.FATOR!J73))</f>
        <v>0</v>
      </c>
      <c r="K73" s="96">
        <f>IF(AND(K$55=$B$56,$C73=$B$56),$D73,IF(AND(K$55&gt;$C73,K$55&lt;=($B73+$C73)),$D73/$B73,0)/IF(A.8.FATOR!K73=0,1,A.8.FATOR!K73))</f>
        <v>0</v>
      </c>
      <c r="L73" s="96">
        <f>IF(AND(L$55=$B$56,$C73=$B$56),$D73,IF(AND(L$55&gt;$C73,L$55&lt;=($B73+$C73)),$D73/$B73,0)/IF(A.8.FATOR!L73=0,1,A.8.FATOR!L73))</f>
        <v>0</v>
      </c>
      <c r="M73" s="96">
        <f>IF(AND(M$55=$B$56,$C73=$B$56),$D73,IF(AND(M$55&gt;$C73,M$55&lt;=($B73+$C73)),$D73/$B73,0)/IF(A.8.FATOR!M73=0,1,A.8.FATOR!M73))</f>
        <v>0</v>
      </c>
      <c r="N73" s="96">
        <f>IF(AND(N$55=$B$56,$C73=$B$56),$D73,IF(AND(N$55&gt;$C73,N$55&lt;=($B73+$C73)),$D73/$B73,0)/IF(A.8.FATOR!N73=0,1,A.8.FATOR!N73))</f>
        <v>0</v>
      </c>
      <c r="O73" s="96">
        <f>IF(AND(O$55=$B$56,$C73=$B$56),$D73,IF(AND(O$55&gt;$C73,O$55&lt;=($B73+$C73)),$D73/$B73,0)/IF(A.8.FATOR!O73=0,1,A.8.FATOR!O73))</f>
        <v>0</v>
      </c>
      <c r="P73" s="96">
        <f>IF(AND(P$55=$B$56,$C73=$B$56),$D73,IF(AND(P$55&gt;$C73,P$55&lt;=($B73+$C73)),$D73/$B73,0)/IF(A.8.FATOR!P73=0,1,A.8.FATOR!P73))</f>
        <v>0</v>
      </c>
      <c r="Q73" s="96">
        <f>IF(AND(Q$55=$B$56,$C73=$B$56),$D73,IF(AND(Q$55&gt;$C73,Q$55&lt;=($B73+$C73)),$D73/$B73,0)/IF(A.8.FATOR!Q73=0,1,A.8.FATOR!Q73))</f>
        <v>0</v>
      </c>
      <c r="R73" s="96">
        <f>IF(AND(R$55=$B$56,$C73=$B$56),$D73,IF(AND(R$55&gt;$C73,R$55&lt;=($B73+$C73)),$D73/$B73,0)/IF(A.8.FATOR!R73=0,1,A.8.FATOR!R73))</f>
        <v>0</v>
      </c>
      <c r="S73" s="96">
        <f>IF(AND(S$55=$B$56,$C73=$B$56),$D73,IF(AND(S$55&gt;$C73,S$55&lt;=($B73+$C73)),$D73/$B73,0)/IF(A.8.FATOR!S73=0,1,A.8.FATOR!S73))</f>
        <v>0</v>
      </c>
      <c r="T73" s="96">
        <f>IF(AND(T$55=$B$56,$C73=$B$56),$D73,IF(AND(T$55&gt;$C73,T$55&lt;=($B73+$C73)),$D73/$B73,0)/IF(A.8.FATOR!T73=0,1,A.8.FATOR!T73))</f>
        <v>0</v>
      </c>
      <c r="U73" s="96">
        <f>IF(AND(U$55=$B$56,$C73=$B$56),$D73,IF(AND(U$55&gt;$C73,U$55&lt;=($B73+$C73)),$D73/$B73,0)/IF(A.8.FATOR!U73=0,1,A.8.FATOR!U73))</f>
        <v>0</v>
      </c>
      <c r="V73" s="96">
        <f>IF(AND(V$55=$B$56,$C73=$B$56),$D73,IF(AND(V$55&gt;$C73,V$55&lt;=($B73+$C73)),$D73/$B73,0)/IF(A.8.FATOR!V73=0,1,A.8.FATOR!V73))</f>
        <v>0</v>
      </c>
      <c r="W73" s="96">
        <f>IF(AND(W$55=$B$56,$C73=$B$56),$D73,IF(AND(W$55&gt;$C73,W$55&lt;=($B73+$C73)),$D73/$B73,0)/IF(A.8.FATOR!W73=0,1,A.8.FATOR!W73))</f>
        <v>0</v>
      </c>
      <c r="X73" s="96">
        <f>IF(AND(X$55=$B$56,$C73=$B$56),$D73,IF(AND(X$55&gt;$C73,X$55&lt;=($B73+$C73)),$D73/$B73,0)/IF(A.8.FATOR!X73=0,1,A.8.FATOR!X73))</f>
        <v>0</v>
      </c>
      <c r="Y73" s="85"/>
      <c r="Z73" s="83"/>
    </row>
    <row r="74" spans="2:26" x14ac:dyDescent="0.2">
      <c r="B74" s="517">
        <f t="shared" si="16"/>
        <v>2</v>
      </c>
      <c r="C74" s="114">
        <f t="shared" si="17"/>
        <v>18</v>
      </c>
      <c r="D74" s="97">
        <f t="shared" si="15"/>
        <v>0</v>
      </c>
      <c r="E74" s="96">
        <f>IF(AND(E$55=$B$56,$C74=$B$56),$D74,IF(AND(E$55&gt;$C74,E$55&lt;=($B74+$C74)),$D74/$B74,0)/IF(A.8.FATOR!E74=0,1,A.8.FATOR!E74))</f>
        <v>0</v>
      </c>
      <c r="F74" s="96">
        <f>IF(AND(F$55=$B$56,$C74=$B$56),$D74,IF(AND(F$55&gt;$C74,F$55&lt;=($B74+$C74)),$D74/$B74,0)/IF(A.8.FATOR!F74=0,1,A.8.FATOR!F74))</f>
        <v>0</v>
      </c>
      <c r="G74" s="96">
        <f>IF(AND(G$55=$B$56,$C74=$B$56),$D74,IF(AND(G$55&gt;$C74,G$55&lt;=($B74+$C74)),$D74/$B74,0)/IF(A.8.FATOR!G74=0,1,A.8.FATOR!G74))</f>
        <v>0</v>
      </c>
      <c r="H74" s="96">
        <f>IF(AND(H$55=$B$56,$C74=$B$56),$D74,IF(AND(H$55&gt;$C74,H$55&lt;=($B74+$C74)),$D74/$B74,0)/IF(A.8.FATOR!H74=0,1,A.8.FATOR!H74))</f>
        <v>0</v>
      </c>
      <c r="I74" s="96">
        <f>IF(AND(I$55=$B$56,$C74=$B$56),$D74,IF(AND(I$55&gt;$C74,I$55&lt;=($B74+$C74)),$D74/$B74,0)/IF(A.8.FATOR!I74=0,1,A.8.FATOR!I74))</f>
        <v>0</v>
      </c>
      <c r="J74" s="96">
        <f>IF(AND(J$55=$B$56,$C74=$B$56),$D74,IF(AND(J$55&gt;$C74,J$55&lt;=($B74+$C74)),$D74/$B74,0)/IF(A.8.FATOR!J74=0,1,A.8.FATOR!J74))</f>
        <v>0</v>
      </c>
      <c r="K74" s="96">
        <f>IF(AND(K$55=$B$56,$C74=$B$56),$D74,IF(AND(K$55&gt;$C74,K$55&lt;=($B74+$C74)),$D74/$B74,0)/IF(A.8.FATOR!K74=0,1,A.8.FATOR!K74))</f>
        <v>0</v>
      </c>
      <c r="L74" s="96">
        <f>IF(AND(L$55=$B$56,$C74=$B$56),$D74,IF(AND(L$55&gt;$C74,L$55&lt;=($B74+$C74)),$D74/$B74,0)/IF(A.8.FATOR!L74=0,1,A.8.FATOR!L74))</f>
        <v>0</v>
      </c>
      <c r="M74" s="96">
        <f>IF(AND(M$55=$B$56,$C74=$B$56),$D74,IF(AND(M$55&gt;$C74,M$55&lt;=($B74+$C74)),$D74/$B74,0)/IF(A.8.FATOR!M74=0,1,A.8.FATOR!M74))</f>
        <v>0</v>
      </c>
      <c r="N74" s="96">
        <f>IF(AND(N$55=$B$56,$C74=$B$56),$D74,IF(AND(N$55&gt;$C74,N$55&lt;=($B74+$C74)),$D74/$B74,0)/IF(A.8.FATOR!N74=0,1,A.8.FATOR!N74))</f>
        <v>0</v>
      </c>
      <c r="O74" s="96">
        <f>IF(AND(O$55=$B$56,$C74=$B$56),$D74,IF(AND(O$55&gt;$C74,O$55&lt;=($B74+$C74)),$D74/$B74,0)/IF(A.8.FATOR!O74=0,1,A.8.FATOR!O74))</f>
        <v>0</v>
      </c>
      <c r="P74" s="96">
        <f>IF(AND(P$55=$B$56,$C74=$B$56),$D74,IF(AND(P$55&gt;$C74,P$55&lt;=($B74+$C74)),$D74/$B74,0)/IF(A.8.FATOR!P74=0,1,A.8.FATOR!P74))</f>
        <v>0</v>
      </c>
      <c r="Q74" s="96">
        <f>IF(AND(Q$55=$B$56,$C74=$B$56),$D74,IF(AND(Q$55&gt;$C74,Q$55&lt;=($B74+$C74)),$D74/$B74,0)/IF(A.8.FATOR!Q74=0,1,A.8.FATOR!Q74))</f>
        <v>0</v>
      </c>
      <c r="R74" s="96">
        <f>IF(AND(R$55=$B$56,$C74=$B$56),$D74,IF(AND(R$55&gt;$C74,R$55&lt;=($B74+$C74)),$D74/$B74,0)/IF(A.8.FATOR!R74=0,1,A.8.FATOR!R74))</f>
        <v>0</v>
      </c>
      <c r="S74" s="96">
        <f>IF(AND(S$55=$B$56,$C74=$B$56),$D74,IF(AND(S$55&gt;$C74,S$55&lt;=($B74+$C74)),$D74/$B74,0)/IF(A.8.FATOR!S74=0,1,A.8.FATOR!S74))</f>
        <v>0</v>
      </c>
      <c r="T74" s="96">
        <f>IF(AND(T$55=$B$56,$C74=$B$56),$D74,IF(AND(T$55&gt;$C74,T$55&lt;=($B74+$C74)),$D74/$B74,0)/IF(A.8.FATOR!T74=0,1,A.8.FATOR!T74))</f>
        <v>0</v>
      </c>
      <c r="U74" s="96">
        <f>IF(AND(U$55=$B$56,$C74=$B$56),$D74,IF(AND(U$55&gt;$C74,U$55&lt;=($B74+$C74)),$D74/$B74,0)/IF(A.8.FATOR!U74=0,1,A.8.FATOR!U74))</f>
        <v>0</v>
      </c>
      <c r="V74" s="96">
        <f>IF(AND(V$55=$B$56,$C74=$B$56),$D74,IF(AND(V$55&gt;$C74,V$55&lt;=($B74+$C74)),$D74/$B74,0)/IF(A.8.FATOR!V74=0,1,A.8.FATOR!V74))</f>
        <v>0</v>
      </c>
      <c r="W74" s="96">
        <f>IF(AND(W$55=$B$56,$C74=$B$56),$D74,IF(AND(W$55&gt;$C74,W$55&lt;=($B74+$C74)),$D74/$B74,0)/IF(A.8.FATOR!W74=0,1,A.8.FATOR!W74))</f>
        <v>0</v>
      </c>
      <c r="X74" s="96">
        <f>IF(AND(X$55=$B$56,$C74=$B$56),$D74,IF(AND(X$55&gt;$C74,X$55&lt;=($B74+$C74)),$D74/$B74,0)/IF(A.8.FATOR!X74=0,1,A.8.FATOR!X74))</f>
        <v>0</v>
      </c>
      <c r="Y74" s="85"/>
      <c r="Z74" s="83"/>
    </row>
    <row r="75" spans="2:26" x14ac:dyDescent="0.2">
      <c r="B75" s="517">
        <f t="shared" si="16"/>
        <v>1</v>
      </c>
      <c r="C75" s="114">
        <f t="shared" si="17"/>
        <v>19</v>
      </c>
      <c r="D75" s="97">
        <f t="shared" si="15"/>
        <v>0</v>
      </c>
      <c r="E75" s="96">
        <f>IF(AND(E$55=$B$56,$C75=$B$56),$D75,IF(AND(E$55&gt;$C75,E$55&lt;=($B75+$C75)),$D75/$B75,0)/IF(A.8.FATOR!E75=0,1,A.8.FATOR!E75))</f>
        <v>0</v>
      </c>
      <c r="F75" s="96">
        <f>IF(AND(F$55=$B$56,$C75=$B$56),$D75,IF(AND(F$55&gt;$C75,F$55&lt;=($B75+$C75)),$D75/$B75,0)/IF(A.8.FATOR!F75=0,1,A.8.FATOR!F75))</f>
        <v>0</v>
      </c>
      <c r="G75" s="96">
        <f>IF(AND(G$55=$B$56,$C75=$B$56),$D75,IF(AND(G$55&gt;$C75,G$55&lt;=($B75+$C75)),$D75/$B75,0)/IF(A.8.FATOR!G75=0,1,A.8.FATOR!G75))</f>
        <v>0</v>
      </c>
      <c r="H75" s="96">
        <f>IF(AND(H$55=$B$56,$C75=$B$56),$D75,IF(AND(H$55&gt;$C75,H$55&lt;=($B75+$C75)),$D75/$B75,0)/IF(A.8.FATOR!H75=0,1,A.8.FATOR!H75))</f>
        <v>0</v>
      </c>
      <c r="I75" s="96">
        <f>IF(AND(I$55=$B$56,$C75=$B$56),$D75,IF(AND(I$55&gt;$C75,I$55&lt;=($B75+$C75)),$D75/$B75,0)/IF(A.8.FATOR!I75=0,1,A.8.FATOR!I75))</f>
        <v>0</v>
      </c>
      <c r="J75" s="96">
        <f>IF(AND(J$55=$B$56,$C75=$B$56),$D75,IF(AND(J$55&gt;$C75,J$55&lt;=($B75+$C75)),$D75/$B75,0)/IF(A.8.FATOR!J75=0,1,A.8.FATOR!J75))</f>
        <v>0</v>
      </c>
      <c r="K75" s="96">
        <f>IF(AND(K$55=$B$56,$C75=$B$56),$D75,IF(AND(K$55&gt;$C75,K$55&lt;=($B75+$C75)),$D75/$B75,0)/IF(A.8.FATOR!K75=0,1,A.8.FATOR!K75))</f>
        <v>0</v>
      </c>
      <c r="L75" s="96">
        <f>IF(AND(L$55=$B$56,$C75=$B$56),$D75,IF(AND(L$55&gt;$C75,L$55&lt;=($B75+$C75)),$D75/$B75,0)/IF(A.8.FATOR!L75=0,1,A.8.FATOR!L75))</f>
        <v>0</v>
      </c>
      <c r="M75" s="96">
        <f>IF(AND(M$55=$B$56,$C75=$B$56),$D75,IF(AND(M$55&gt;$C75,M$55&lt;=($B75+$C75)),$D75/$B75,0)/IF(A.8.FATOR!M75=0,1,A.8.FATOR!M75))</f>
        <v>0</v>
      </c>
      <c r="N75" s="96">
        <f>IF(AND(N$55=$B$56,$C75=$B$56),$D75,IF(AND(N$55&gt;$C75,N$55&lt;=($B75+$C75)),$D75/$B75,0)/IF(A.8.FATOR!N75=0,1,A.8.FATOR!N75))</f>
        <v>0</v>
      </c>
      <c r="O75" s="96">
        <f>IF(AND(O$55=$B$56,$C75=$B$56),$D75,IF(AND(O$55&gt;$C75,O$55&lt;=($B75+$C75)),$D75/$B75,0)/IF(A.8.FATOR!O75=0,1,A.8.FATOR!O75))</f>
        <v>0</v>
      </c>
      <c r="P75" s="96">
        <f>IF(AND(P$55=$B$56,$C75=$B$56),$D75,IF(AND(P$55&gt;$C75,P$55&lt;=($B75+$C75)),$D75/$B75,0)/IF(A.8.FATOR!P75=0,1,A.8.FATOR!P75))</f>
        <v>0</v>
      </c>
      <c r="Q75" s="96">
        <f>IF(AND(Q$55=$B$56,$C75=$B$56),$D75,IF(AND(Q$55&gt;$C75,Q$55&lt;=($B75+$C75)),$D75/$B75,0)/IF(A.8.FATOR!Q75=0,1,A.8.FATOR!Q75))</f>
        <v>0</v>
      </c>
      <c r="R75" s="96">
        <f>IF(AND(R$55=$B$56,$C75=$B$56),$D75,IF(AND(R$55&gt;$C75,R$55&lt;=($B75+$C75)),$D75/$B75,0)/IF(A.8.FATOR!R75=0,1,A.8.FATOR!R75))</f>
        <v>0</v>
      </c>
      <c r="S75" s="96">
        <f>IF(AND(S$55=$B$56,$C75=$B$56),$D75,IF(AND(S$55&gt;$C75,S$55&lt;=($B75+$C75)),$D75/$B75,0)/IF(A.8.FATOR!S75=0,1,A.8.FATOR!S75))</f>
        <v>0</v>
      </c>
      <c r="T75" s="96">
        <f>IF(AND(T$55=$B$56,$C75=$B$56),$D75,IF(AND(T$55&gt;$C75,T$55&lt;=($B75+$C75)),$D75/$B75,0)/IF(A.8.FATOR!T75=0,1,A.8.FATOR!T75))</f>
        <v>0</v>
      </c>
      <c r="U75" s="96">
        <f>IF(AND(U$55=$B$56,$C75=$B$56),$D75,IF(AND(U$55&gt;$C75,U$55&lt;=($B75+$C75)),$D75/$B75,0)/IF(A.8.FATOR!U75=0,1,A.8.FATOR!U75))</f>
        <v>0</v>
      </c>
      <c r="V75" s="96">
        <f>IF(AND(V$55=$B$56,$C75=$B$56),$D75,IF(AND(V$55&gt;$C75,V$55&lt;=($B75+$C75)),$D75/$B75,0)/IF(A.8.FATOR!V75=0,1,A.8.FATOR!V75))</f>
        <v>0</v>
      </c>
      <c r="W75" s="96">
        <f>IF(AND(W$55=$B$56,$C75=$B$56),$D75,IF(AND(W$55&gt;$C75,W$55&lt;=($B75+$C75)),$D75/$B75,0)/IF(A.8.FATOR!W75=0,1,A.8.FATOR!W75))</f>
        <v>0</v>
      </c>
      <c r="X75" s="96">
        <f>IF(AND(X$55=$B$56,$C75=$B$56),$D75,IF(AND(X$55&gt;$C75,X$55&lt;=($B75+$C75)),$D75/$B75,0)/IF(A.8.FATOR!X75=0,1,A.8.FATOR!X75))</f>
        <v>0</v>
      </c>
      <c r="Y75" s="85"/>
      <c r="Z75" s="83"/>
    </row>
    <row r="76" spans="2:26" x14ac:dyDescent="0.2">
      <c r="B76" s="517">
        <f t="shared" si="16"/>
        <v>0</v>
      </c>
      <c r="C76" s="114">
        <f t="shared" si="17"/>
        <v>20</v>
      </c>
      <c r="D76" s="97">
        <f t="shared" si="15"/>
        <v>0</v>
      </c>
      <c r="E76" s="96">
        <f>IF(AND(E$55=$B$56,$C76=$B$56),$D76,IF(AND(E$55&gt;$C76,E$55&lt;=($B76+$C76)),$D76/$B76,0)/IF(A.8.FATOR!E76=0,1,A.8.FATOR!E76))</f>
        <v>0</v>
      </c>
      <c r="F76" s="96">
        <f>IF(AND(F$55=$B$56,$C76=$B$56),$D76,IF(AND(F$55&gt;$C76,F$55&lt;=($B76+$C76)),$D76/$B76,0)/IF(A.8.FATOR!F76=0,1,A.8.FATOR!F76))</f>
        <v>0</v>
      </c>
      <c r="G76" s="96">
        <f>IF(AND(G$55=$B$56,$C76=$B$56),$D76,IF(AND(G$55&gt;$C76,G$55&lt;=($B76+$C76)),$D76/$B76,0)/IF(A.8.FATOR!G76=0,1,A.8.FATOR!G76))</f>
        <v>0</v>
      </c>
      <c r="H76" s="96">
        <f>IF(AND(H$55=$B$56,$C76=$B$56),$D76,IF(AND(H$55&gt;$C76,H$55&lt;=($B76+$C76)),$D76/$B76,0)/IF(A.8.FATOR!H76=0,1,A.8.FATOR!H76))</f>
        <v>0</v>
      </c>
      <c r="I76" s="96">
        <f>IF(AND(I$55=$B$56,$C76=$B$56),$D76,IF(AND(I$55&gt;$C76,I$55&lt;=($B76+$C76)),$D76/$B76,0)/IF(A.8.FATOR!I76=0,1,A.8.FATOR!I76))</f>
        <v>0</v>
      </c>
      <c r="J76" s="96">
        <f>IF(AND(J$55=$B$56,$C76=$B$56),$D76,IF(AND(J$55&gt;$C76,J$55&lt;=($B76+$C76)),$D76/$B76,0)/IF(A.8.FATOR!J76=0,1,A.8.FATOR!J76))</f>
        <v>0</v>
      </c>
      <c r="K76" s="96">
        <f>IF(AND(K$55=$B$56,$C76=$B$56),$D76,IF(AND(K$55&gt;$C76,K$55&lt;=($B76+$C76)),$D76/$B76,0)/IF(A.8.FATOR!K76=0,1,A.8.FATOR!K76))</f>
        <v>0</v>
      </c>
      <c r="L76" s="96">
        <f>IF(AND(L$55=$B$56,$C76=$B$56),$D76,IF(AND(L$55&gt;$C76,L$55&lt;=($B76+$C76)),$D76/$B76,0)/IF(A.8.FATOR!L76=0,1,A.8.FATOR!L76))</f>
        <v>0</v>
      </c>
      <c r="M76" s="96">
        <f>IF(AND(M$55=$B$56,$C76=$B$56),$D76,IF(AND(M$55&gt;$C76,M$55&lt;=($B76+$C76)),$D76/$B76,0)/IF(A.8.FATOR!M76=0,1,A.8.FATOR!M76))</f>
        <v>0</v>
      </c>
      <c r="N76" s="96">
        <f>IF(AND(N$55=$B$56,$C76=$B$56),$D76,IF(AND(N$55&gt;$C76,N$55&lt;=($B76+$C76)),$D76/$B76,0)/IF(A.8.FATOR!N76=0,1,A.8.FATOR!N76))</f>
        <v>0</v>
      </c>
      <c r="O76" s="96">
        <f>IF(AND(O$55=$B$56,$C76=$B$56),$D76,IF(AND(O$55&gt;$C76,O$55&lt;=($B76+$C76)),$D76/$B76,0)/IF(A.8.FATOR!O76=0,1,A.8.FATOR!O76))</f>
        <v>0</v>
      </c>
      <c r="P76" s="96">
        <f>IF(AND(P$55=$B$56,$C76=$B$56),$D76,IF(AND(P$55&gt;$C76,P$55&lt;=($B76+$C76)),$D76/$B76,0)/IF(A.8.FATOR!P76=0,1,A.8.FATOR!P76))</f>
        <v>0</v>
      </c>
      <c r="Q76" s="96">
        <f>IF(AND(Q$55=$B$56,$C76=$B$56),$D76,IF(AND(Q$55&gt;$C76,Q$55&lt;=($B76+$C76)),$D76/$B76,0)/IF(A.8.FATOR!Q76=0,1,A.8.FATOR!Q76))</f>
        <v>0</v>
      </c>
      <c r="R76" s="96">
        <f>IF(AND(R$55=$B$56,$C76=$B$56),$D76,IF(AND(R$55&gt;$C76,R$55&lt;=($B76+$C76)),$D76/$B76,0)/IF(A.8.FATOR!R76=0,1,A.8.FATOR!R76))</f>
        <v>0</v>
      </c>
      <c r="S76" s="96">
        <f>IF(AND(S$55=$B$56,$C76=$B$56),$D76,IF(AND(S$55&gt;$C76,S$55&lt;=($B76+$C76)),$D76/$B76,0)/IF(A.8.FATOR!S76=0,1,A.8.FATOR!S76))</f>
        <v>0</v>
      </c>
      <c r="T76" s="96">
        <f>IF(AND(T$55=$B$56,$C76=$B$56),$D76,IF(AND(T$55&gt;$C76,T$55&lt;=($B76+$C76)),$D76/$B76,0)/IF(A.8.FATOR!T76=0,1,A.8.FATOR!T76))</f>
        <v>0</v>
      </c>
      <c r="U76" s="96">
        <f>IF(AND(U$55=$B$56,$C76=$B$56),$D76,IF(AND(U$55&gt;$C76,U$55&lt;=($B76+$C76)),$D76/$B76,0)/IF(A.8.FATOR!U76=0,1,A.8.FATOR!U76))</f>
        <v>0</v>
      </c>
      <c r="V76" s="96">
        <f>IF(AND(V$55=$B$56,$C76=$B$56),$D76,IF(AND(V$55&gt;$C76,V$55&lt;=($B76+$C76)),$D76/$B76,0)/IF(A.8.FATOR!V76=0,1,A.8.FATOR!V76))</f>
        <v>0</v>
      </c>
      <c r="W76" s="96">
        <f>IF(AND(W$55=$B$56,$C76=$B$56),$D76,IF(AND(W$55&gt;$C76,W$55&lt;=($B76+$C76)),$D76/$B76,0)/IF(A.8.FATOR!W76=0,1,A.8.FATOR!W76))</f>
        <v>0</v>
      </c>
      <c r="X76" s="96">
        <f>IF(AND(X$55=$B$56,$C76=$B$56),$D76,IF(AND(X$55&gt;$C76,X$55&lt;=($B76+$C76)),$D76/$B76,0)/IF(A.8.FATOR!X76=0,1,A.8.FATOR!X76))</f>
        <v>0</v>
      </c>
      <c r="Y76" s="85"/>
      <c r="Z76" s="83"/>
    </row>
    <row r="77" spans="2:26" x14ac:dyDescent="0.2">
      <c r="C77" s="82" t="str">
        <f>"Total Depreciação - "&amp;B55</f>
        <v>Total Depreciação - Imobilizado/ Intangível - 10 anos</v>
      </c>
      <c r="D77" s="85">
        <f t="shared" ref="D77:X77" si="18">SUM(D57:D76)</f>
        <v>0</v>
      </c>
      <c r="E77" s="85">
        <f t="shared" si="18"/>
        <v>0</v>
      </c>
      <c r="F77" s="85">
        <f t="shared" si="18"/>
        <v>0</v>
      </c>
      <c r="G77" s="85">
        <f t="shared" si="18"/>
        <v>0</v>
      </c>
      <c r="H77" s="85">
        <f t="shared" si="18"/>
        <v>0</v>
      </c>
      <c r="I77" s="85">
        <f t="shared" si="18"/>
        <v>0</v>
      </c>
      <c r="J77" s="85">
        <f t="shared" si="18"/>
        <v>0</v>
      </c>
      <c r="K77" s="85">
        <f t="shared" si="18"/>
        <v>0</v>
      </c>
      <c r="L77" s="85">
        <f t="shared" si="18"/>
        <v>0</v>
      </c>
      <c r="M77" s="85">
        <f t="shared" si="18"/>
        <v>0</v>
      </c>
      <c r="N77" s="85">
        <f t="shared" si="18"/>
        <v>0</v>
      </c>
      <c r="O77" s="85">
        <f t="shared" si="18"/>
        <v>0</v>
      </c>
      <c r="P77" s="85">
        <f t="shared" si="18"/>
        <v>0</v>
      </c>
      <c r="Q77" s="85">
        <f t="shared" si="18"/>
        <v>0</v>
      </c>
      <c r="R77" s="85">
        <f t="shared" si="18"/>
        <v>0</v>
      </c>
      <c r="S77" s="85">
        <f t="shared" si="18"/>
        <v>0</v>
      </c>
      <c r="T77" s="85">
        <f t="shared" si="18"/>
        <v>0</v>
      </c>
      <c r="U77" s="85">
        <f t="shared" si="18"/>
        <v>0</v>
      </c>
      <c r="V77" s="85">
        <f t="shared" si="18"/>
        <v>0</v>
      </c>
      <c r="W77" s="85">
        <f t="shared" si="18"/>
        <v>0</v>
      </c>
      <c r="X77" s="85">
        <f t="shared" si="18"/>
        <v>0</v>
      </c>
      <c r="Y77" s="85"/>
      <c r="Z77" s="83"/>
    </row>
    <row r="80" spans="2:26" x14ac:dyDescent="0.2">
      <c r="B80" s="92" t="str">
        <f>B$10</f>
        <v>Imobilizado/ Intangível - 15 anos</v>
      </c>
      <c r="C80" s="93">
        <f>$C$10</f>
        <v>15</v>
      </c>
      <c r="D80" s="99"/>
      <c r="E80" s="94">
        <f>E$7</f>
        <v>1</v>
      </c>
      <c r="F80" s="94">
        <f t="shared" ref="F80:X80" si="19">F$7</f>
        <v>2</v>
      </c>
      <c r="G80" s="94">
        <f t="shared" si="19"/>
        <v>3</v>
      </c>
      <c r="H80" s="94">
        <f t="shared" si="19"/>
        <v>4</v>
      </c>
      <c r="I80" s="94">
        <f t="shared" si="19"/>
        <v>5</v>
      </c>
      <c r="J80" s="94">
        <f t="shared" si="19"/>
        <v>6</v>
      </c>
      <c r="K80" s="94">
        <f t="shared" si="19"/>
        <v>7</v>
      </c>
      <c r="L80" s="94">
        <f t="shared" si="19"/>
        <v>8</v>
      </c>
      <c r="M80" s="94">
        <f t="shared" si="19"/>
        <v>9</v>
      </c>
      <c r="N80" s="94">
        <f t="shared" si="19"/>
        <v>10</v>
      </c>
      <c r="O80" s="94">
        <f t="shared" si="19"/>
        <v>11</v>
      </c>
      <c r="P80" s="94">
        <f t="shared" si="19"/>
        <v>12</v>
      </c>
      <c r="Q80" s="94">
        <f t="shared" si="19"/>
        <v>13</v>
      </c>
      <c r="R80" s="94">
        <f t="shared" si="19"/>
        <v>14</v>
      </c>
      <c r="S80" s="94">
        <f t="shared" si="19"/>
        <v>15</v>
      </c>
      <c r="T80" s="94">
        <f t="shared" si="19"/>
        <v>16</v>
      </c>
      <c r="U80" s="94">
        <f t="shared" si="19"/>
        <v>17</v>
      </c>
      <c r="V80" s="94">
        <f t="shared" si="19"/>
        <v>18</v>
      </c>
      <c r="W80" s="94">
        <f t="shared" si="19"/>
        <v>19</v>
      </c>
      <c r="X80" s="94">
        <f t="shared" si="19"/>
        <v>20</v>
      </c>
    </row>
    <row r="81" spans="2:26" x14ac:dyDescent="0.2">
      <c r="B81" s="517">
        <v>20</v>
      </c>
      <c r="C81" s="114"/>
      <c r="D81" s="100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</row>
    <row r="82" spans="2:26" x14ac:dyDescent="0.2">
      <c r="B82" s="517">
        <f>MIN(C$80,MAX((B$81-C81-1),0))</f>
        <v>15</v>
      </c>
      <c r="C82" s="114">
        <f>$E$7</f>
        <v>1</v>
      </c>
      <c r="D82" s="97">
        <f t="shared" ref="D82:D101" si="20">SUMIF($E$7:$X$7,$C82,$E$10:$X$10)</f>
        <v>0</v>
      </c>
      <c r="E82" s="96">
        <f>IF(AND(E$80=$B$81,$C82=$B$81),$D82,IF(AND(E$80&gt;$C82,E$80&lt;=($B82+$C82)),$D82/$B82,0)/IF(A.8.FATOR!E82=0,1,A.8.FATOR!E82))</f>
        <v>0</v>
      </c>
      <c r="F82" s="96">
        <f>IF(AND(F$80=$B$81,$C82=$B$81),$D82,IF(AND(F$80&gt;$C82,F$80&lt;=($B82+$C82)),$D82/$B82,0)/IF(A.8.FATOR!F82=0,1,A.8.FATOR!F82))</f>
        <v>0</v>
      </c>
      <c r="G82" s="96">
        <f>IF(AND(G$80=$B$81,$C82=$B$81),$D82,IF(AND(G$80&gt;$C82,G$80&lt;=($B82+$C82)),$D82/$B82,0)/IF(A.8.FATOR!G82=0,1,A.8.FATOR!G82))</f>
        <v>0</v>
      </c>
      <c r="H82" s="96">
        <f>IF(AND(H$80=$B$81,$C82=$B$81),$D82,IF(AND(H$80&gt;$C82,H$80&lt;=($B82+$C82)),$D82/$B82,0)/IF(A.8.FATOR!H82=0,1,A.8.FATOR!H82))</f>
        <v>0</v>
      </c>
      <c r="I82" s="96">
        <f>IF(AND(I$80=$B$81,$C82=$B$81),$D82,IF(AND(I$80&gt;$C82,I$80&lt;=($B82+$C82)),$D82/$B82,0)/IF(A.8.FATOR!I82=0,1,A.8.FATOR!I82))</f>
        <v>0</v>
      </c>
      <c r="J82" s="96">
        <f>IF(AND(J$80=$B$81,$C82=$B$81),$D82,IF(AND(J$80&gt;$C82,J$80&lt;=($B82+$C82)),$D82/$B82,0)/IF(A.8.FATOR!J82=0,1,A.8.FATOR!J82))</f>
        <v>0</v>
      </c>
      <c r="K82" s="96">
        <f>IF(AND(K$80=$B$81,$C82=$B$81),$D82,IF(AND(K$80&gt;$C82,K$80&lt;=($B82+$C82)),$D82/$B82,0)/IF(A.8.FATOR!K82=0,1,A.8.FATOR!K82))</f>
        <v>0</v>
      </c>
      <c r="L82" s="96">
        <f>IF(AND(L$80=$B$81,$C82=$B$81),$D82,IF(AND(L$80&gt;$C82,L$80&lt;=($B82+$C82)),$D82/$B82,0)/IF(A.8.FATOR!L82=0,1,A.8.FATOR!L82))</f>
        <v>0</v>
      </c>
      <c r="M82" s="96">
        <f>IF(AND(M$80=$B$81,$C82=$B$81),$D82,IF(AND(M$80&gt;$C82,M$80&lt;=($B82+$C82)),$D82/$B82,0)/IF(A.8.FATOR!M82=0,1,A.8.FATOR!M82))</f>
        <v>0</v>
      </c>
      <c r="N82" s="96">
        <f>IF(AND(N$80=$B$81,$C82=$B$81),$D82,IF(AND(N$80&gt;$C82,N$80&lt;=($B82+$C82)),$D82/$B82,0)/IF(A.8.FATOR!N82=0,1,A.8.FATOR!N82))</f>
        <v>0</v>
      </c>
      <c r="O82" s="96">
        <f>IF(AND(O$80=$B$81,$C82=$B$81),$D82,IF(AND(O$80&gt;$C82,O$80&lt;=($B82+$C82)),$D82/$B82,0)/IF(A.8.FATOR!O82=0,1,A.8.FATOR!O82))</f>
        <v>0</v>
      </c>
      <c r="P82" s="96">
        <f>IF(AND(P$80=$B$81,$C82=$B$81),$D82,IF(AND(P$80&gt;$C82,P$80&lt;=($B82+$C82)),$D82/$B82,0)/IF(A.8.FATOR!P82=0,1,A.8.FATOR!P82))</f>
        <v>0</v>
      </c>
      <c r="Q82" s="96">
        <f>IF(AND(Q$80=$B$81,$C82=$B$81),$D82,IF(AND(Q$80&gt;$C82,Q$80&lt;=($B82+$C82)),$D82/$B82,0)/IF(A.8.FATOR!Q82=0,1,A.8.FATOR!Q82))</f>
        <v>0</v>
      </c>
      <c r="R82" s="96">
        <f>IF(AND(R$80=$B$81,$C82=$B$81),$D82,IF(AND(R$80&gt;$C82,R$80&lt;=($B82+$C82)),$D82/$B82,0)/IF(A.8.FATOR!R82=0,1,A.8.FATOR!R82))</f>
        <v>0</v>
      </c>
      <c r="S82" s="96">
        <f>IF(AND(S$80=$B$81,$C82=$B$81),$D82,IF(AND(S$80&gt;$C82,S$80&lt;=($B82+$C82)),$D82/$B82,0)/IF(A.8.FATOR!S82=0,1,A.8.FATOR!S82))</f>
        <v>0</v>
      </c>
      <c r="T82" s="96">
        <f>IF(AND(T$80=$B$81,$C82=$B$81),$D82,IF(AND(T$80&gt;$C82,T$80&lt;=($B82+$C82)),$D82/$B82,0)/IF(A.8.FATOR!T82=0,1,A.8.FATOR!T82))</f>
        <v>0</v>
      </c>
      <c r="U82" s="96">
        <f>IF(AND(U$80=$B$81,$C82=$B$81),$D82,IF(AND(U$80&gt;$C82,U$80&lt;=($B82+$C82)),$D82/$B82,0)/IF(A.8.FATOR!U82=0,1,A.8.FATOR!U82))</f>
        <v>0</v>
      </c>
      <c r="V82" s="96">
        <f>IF(AND(V$80=$B$81,$C82=$B$81),$D82,IF(AND(V$80&gt;$C82,V$80&lt;=($B82+$C82)),$D82/$B82,0)/IF(A.8.FATOR!V82=0,1,A.8.FATOR!V82))</f>
        <v>0</v>
      </c>
      <c r="W82" s="96">
        <f>IF(AND(W$80=$B$81,$C82=$B$81),$D82,IF(AND(W$80&gt;$C82,W$80&lt;=($B82+$C82)),$D82/$B82,0)/IF(A.8.FATOR!W82=0,1,A.8.FATOR!W82))</f>
        <v>0</v>
      </c>
      <c r="X82" s="96">
        <f>IF(AND(X$80=$B$81,$C82=$B$81),$D82,IF(AND(X$80&gt;$C82,X$80&lt;=($B82+$C82)),$D82/$B82,0)/IF(A.8.FATOR!X82=0,1,A.8.FATOR!X82))</f>
        <v>0</v>
      </c>
      <c r="Y82" s="85"/>
      <c r="Z82" s="83"/>
    </row>
    <row r="83" spans="2:26" x14ac:dyDescent="0.2">
      <c r="B83" s="517">
        <f t="shared" ref="B83:B101" si="21">MIN(C$80,MAX((B$81-C82-1),0))</f>
        <v>15</v>
      </c>
      <c r="C83" s="114">
        <f>C82+1</f>
        <v>2</v>
      </c>
      <c r="D83" s="97">
        <f t="shared" si="20"/>
        <v>0</v>
      </c>
      <c r="E83" s="96">
        <f>IF(AND(E$80=$B$81,$C83=$B$81),$D83,IF(AND(E$80&gt;$C83,E$80&lt;=($B83+$C83)),$D83/$B83,0)/IF(A.8.FATOR!E83=0,1,A.8.FATOR!E83))</f>
        <v>0</v>
      </c>
      <c r="F83" s="96">
        <f>IF(AND(F$80=$B$81,$C83=$B$81),$D83,IF(AND(F$80&gt;$C83,F$80&lt;=($B83+$C83)),$D83/$B83,0)/IF(A.8.FATOR!F83=0,1,A.8.FATOR!F83))</f>
        <v>0</v>
      </c>
      <c r="G83" s="96">
        <f>IF(AND(G$80=$B$81,$C83=$B$81),$D83,IF(AND(G$80&gt;$C83,G$80&lt;=($B83+$C83)),$D83/$B83,0)/IF(A.8.FATOR!G83=0,1,A.8.FATOR!G83))</f>
        <v>0</v>
      </c>
      <c r="H83" s="96">
        <f>IF(AND(H$80=$B$81,$C83=$B$81),$D83,IF(AND(H$80&gt;$C83,H$80&lt;=($B83+$C83)),$D83/$B83,0)/IF(A.8.FATOR!H83=0,1,A.8.FATOR!H83))</f>
        <v>0</v>
      </c>
      <c r="I83" s="96">
        <f>IF(AND(I$80=$B$81,$C83=$B$81),$D83,IF(AND(I$80&gt;$C83,I$80&lt;=($B83+$C83)),$D83/$B83,0)/IF(A.8.FATOR!I83=0,1,A.8.FATOR!I83))</f>
        <v>0</v>
      </c>
      <c r="J83" s="96">
        <f>IF(AND(J$80=$B$81,$C83=$B$81),$D83,IF(AND(J$80&gt;$C83,J$80&lt;=($B83+$C83)),$D83/$B83,0)/IF(A.8.FATOR!J83=0,1,A.8.FATOR!J83))</f>
        <v>0</v>
      </c>
      <c r="K83" s="96">
        <f>IF(AND(K$80=$B$81,$C83=$B$81),$D83,IF(AND(K$80&gt;$C83,K$80&lt;=($B83+$C83)),$D83/$B83,0)/IF(A.8.FATOR!K83=0,1,A.8.FATOR!K83))</f>
        <v>0</v>
      </c>
      <c r="L83" s="96">
        <f>IF(AND(L$80=$B$81,$C83=$B$81),$D83,IF(AND(L$80&gt;$C83,L$80&lt;=($B83+$C83)),$D83/$B83,0)/IF(A.8.FATOR!L83=0,1,A.8.FATOR!L83))</f>
        <v>0</v>
      </c>
      <c r="M83" s="96">
        <f>IF(AND(M$80=$B$81,$C83=$B$81),$D83,IF(AND(M$80&gt;$C83,M$80&lt;=($B83+$C83)),$D83/$B83,0)/IF(A.8.FATOR!M83=0,1,A.8.FATOR!M83))</f>
        <v>0</v>
      </c>
      <c r="N83" s="96">
        <f>IF(AND(N$80=$B$81,$C83=$B$81),$D83,IF(AND(N$80&gt;$C83,N$80&lt;=($B83+$C83)),$D83/$B83,0)/IF(A.8.FATOR!N83=0,1,A.8.FATOR!N83))</f>
        <v>0</v>
      </c>
      <c r="O83" s="96">
        <f>IF(AND(O$80=$B$81,$C83=$B$81),$D83,IF(AND(O$80&gt;$C83,O$80&lt;=($B83+$C83)),$D83/$B83,0)/IF(A.8.FATOR!O83=0,1,A.8.FATOR!O83))</f>
        <v>0</v>
      </c>
      <c r="P83" s="96">
        <f>IF(AND(P$80=$B$81,$C83=$B$81),$D83,IF(AND(P$80&gt;$C83,P$80&lt;=($B83+$C83)),$D83/$B83,0)/IF(A.8.FATOR!P83=0,1,A.8.FATOR!P83))</f>
        <v>0</v>
      </c>
      <c r="Q83" s="96">
        <f>IF(AND(Q$80=$B$81,$C83=$B$81),$D83,IF(AND(Q$80&gt;$C83,Q$80&lt;=($B83+$C83)),$D83/$B83,0)/IF(A.8.FATOR!Q83=0,1,A.8.FATOR!Q83))</f>
        <v>0</v>
      </c>
      <c r="R83" s="96">
        <f>IF(AND(R$80=$B$81,$C83=$B$81),$D83,IF(AND(R$80&gt;$C83,R$80&lt;=($B83+$C83)),$D83/$B83,0)/IF(A.8.FATOR!R83=0,1,A.8.FATOR!R83))</f>
        <v>0</v>
      </c>
      <c r="S83" s="96">
        <f>IF(AND(S$80=$B$81,$C83=$B$81),$D83,IF(AND(S$80&gt;$C83,S$80&lt;=($B83+$C83)),$D83/$B83,0)/IF(A.8.FATOR!S83=0,1,A.8.FATOR!S83))</f>
        <v>0</v>
      </c>
      <c r="T83" s="96">
        <f>IF(AND(T$80=$B$81,$C83=$B$81),$D83,IF(AND(T$80&gt;$C83,T$80&lt;=($B83+$C83)),$D83/$B83,0)/IF(A.8.FATOR!T83=0,1,A.8.FATOR!T83))</f>
        <v>0</v>
      </c>
      <c r="U83" s="96">
        <f>IF(AND(U$80=$B$81,$C83=$B$81),$D83,IF(AND(U$80&gt;$C83,U$80&lt;=($B83+$C83)),$D83/$B83,0)/IF(A.8.FATOR!U83=0,1,A.8.FATOR!U83))</f>
        <v>0</v>
      </c>
      <c r="V83" s="96">
        <f>IF(AND(V$80=$B$81,$C83=$B$81),$D83,IF(AND(V$80&gt;$C83,V$80&lt;=($B83+$C83)),$D83/$B83,0)/IF(A.8.FATOR!V83=0,1,A.8.FATOR!V83))</f>
        <v>0</v>
      </c>
      <c r="W83" s="96">
        <f>IF(AND(W$80=$B$81,$C83=$B$81),$D83,IF(AND(W$80&gt;$C83,W$80&lt;=($B83+$C83)),$D83/$B83,0)/IF(A.8.FATOR!W83=0,1,A.8.FATOR!W83))</f>
        <v>0</v>
      </c>
      <c r="X83" s="96">
        <f>IF(AND(X$80=$B$81,$C83=$B$81),$D83,IF(AND(X$80&gt;$C83,X$80&lt;=($B83+$C83)),$D83/$B83,0)/IF(A.8.FATOR!X83=0,1,A.8.FATOR!X83))</f>
        <v>0</v>
      </c>
      <c r="Y83" s="85"/>
      <c r="Z83" s="83"/>
    </row>
    <row r="84" spans="2:26" x14ac:dyDescent="0.2">
      <c r="B84" s="517">
        <f t="shared" si="21"/>
        <v>15</v>
      </c>
      <c r="C84" s="114">
        <f t="shared" ref="C84:C101" si="22">C83+1</f>
        <v>3</v>
      </c>
      <c r="D84" s="97">
        <f t="shared" si="20"/>
        <v>0</v>
      </c>
      <c r="E84" s="96">
        <f>IF(AND(E$80=$B$81,$C84=$B$81),$D84,IF(AND(E$80&gt;$C84,E$80&lt;=($B84+$C84)),$D84/$B84,0)/IF(A.8.FATOR!E84=0,1,A.8.FATOR!E84))</f>
        <v>0</v>
      </c>
      <c r="F84" s="96">
        <f>IF(AND(F$80=$B$81,$C84=$B$81),$D84,IF(AND(F$80&gt;$C84,F$80&lt;=($B84+$C84)),$D84/$B84,0)/IF(A.8.FATOR!F84=0,1,A.8.FATOR!F84))</f>
        <v>0</v>
      </c>
      <c r="G84" s="96">
        <f>IF(AND(G$80=$B$81,$C84=$B$81),$D84,IF(AND(G$80&gt;$C84,G$80&lt;=($B84+$C84)),$D84/$B84,0)/IF(A.8.FATOR!G84=0,1,A.8.FATOR!G84))</f>
        <v>0</v>
      </c>
      <c r="H84" s="96">
        <f>IF(AND(H$80=$B$81,$C84=$B$81),$D84,IF(AND(H$80&gt;$C84,H$80&lt;=($B84+$C84)),$D84/$B84,0)/IF(A.8.FATOR!H84=0,1,A.8.FATOR!H84))</f>
        <v>0</v>
      </c>
      <c r="I84" s="96">
        <f>IF(AND(I$80=$B$81,$C84=$B$81),$D84,IF(AND(I$80&gt;$C84,I$80&lt;=($B84+$C84)),$D84/$B84,0)/IF(A.8.FATOR!I84=0,1,A.8.FATOR!I84))</f>
        <v>0</v>
      </c>
      <c r="J84" s="96">
        <f>IF(AND(J$80=$B$81,$C84=$B$81),$D84,IF(AND(J$80&gt;$C84,J$80&lt;=($B84+$C84)),$D84/$B84,0)/IF(A.8.FATOR!J84=0,1,A.8.FATOR!J84))</f>
        <v>0</v>
      </c>
      <c r="K84" s="96">
        <f>IF(AND(K$80=$B$81,$C84=$B$81),$D84,IF(AND(K$80&gt;$C84,K$80&lt;=($B84+$C84)),$D84/$B84,0)/IF(A.8.FATOR!K84=0,1,A.8.FATOR!K84))</f>
        <v>0</v>
      </c>
      <c r="L84" s="96">
        <f>IF(AND(L$80=$B$81,$C84=$B$81),$D84,IF(AND(L$80&gt;$C84,L$80&lt;=($B84+$C84)),$D84/$B84,0)/IF(A.8.FATOR!L84=0,1,A.8.FATOR!L84))</f>
        <v>0</v>
      </c>
      <c r="M84" s="96">
        <f>IF(AND(M$80=$B$81,$C84=$B$81),$D84,IF(AND(M$80&gt;$C84,M$80&lt;=($B84+$C84)),$D84/$B84,0)/IF(A.8.FATOR!M84=0,1,A.8.FATOR!M84))</f>
        <v>0</v>
      </c>
      <c r="N84" s="96">
        <f>IF(AND(N$80=$B$81,$C84=$B$81),$D84,IF(AND(N$80&gt;$C84,N$80&lt;=($B84+$C84)),$D84/$B84,0)/IF(A.8.FATOR!N84=0,1,A.8.FATOR!N84))</f>
        <v>0</v>
      </c>
      <c r="O84" s="96">
        <f>IF(AND(O$80=$B$81,$C84=$B$81),$D84,IF(AND(O$80&gt;$C84,O$80&lt;=($B84+$C84)),$D84/$B84,0)/IF(A.8.FATOR!O84=0,1,A.8.FATOR!O84))</f>
        <v>0</v>
      </c>
      <c r="P84" s="96">
        <f>IF(AND(P$80=$B$81,$C84=$B$81),$D84,IF(AND(P$80&gt;$C84,P$80&lt;=($B84+$C84)),$D84/$B84,0)/IF(A.8.FATOR!P84=0,1,A.8.FATOR!P84))</f>
        <v>0</v>
      </c>
      <c r="Q84" s="96">
        <f>IF(AND(Q$80=$B$81,$C84=$B$81),$D84,IF(AND(Q$80&gt;$C84,Q$80&lt;=($B84+$C84)),$D84/$B84,0)/IF(A.8.FATOR!Q84=0,1,A.8.FATOR!Q84))</f>
        <v>0</v>
      </c>
      <c r="R84" s="96">
        <f>IF(AND(R$80=$B$81,$C84=$B$81),$D84,IF(AND(R$80&gt;$C84,R$80&lt;=($B84+$C84)),$D84/$B84,0)/IF(A.8.FATOR!R84=0,1,A.8.FATOR!R84))</f>
        <v>0</v>
      </c>
      <c r="S84" s="96">
        <f>IF(AND(S$80=$B$81,$C84=$B$81),$D84,IF(AND(S$80&gt;$C84,S$80&lt;=($B84+$C84)),$D84/$B84,0)/IF(A.8.FATOR!S84=0,1,A.8.FATOR!S84))</f>
        <v>0</v>
      </c>
      <c r="T84" s="96">
        <f>IF(AND(T$80=$B$81,$C84=$B$81),$D84,IF(AND(T$80&gt;$C84,T$80&lt;=($B84+$C84)),$D84/$B84,0)/IF(A.8.FATOR!T84=0,1,A.8.FATOR!T84))</f>
        <v>0</v>
      </c>
      <c r="U84" s="96">
        <f>IF(AND(U$80=$B$81,$C84=$B$81),$D84,IF(AND(U$80&gt;$C84,U$80&lt;=($B84+$C84)),$D84/$B84,0)/IF(A.8.FATOR!U84=0,1,A.8.FATOR!U84))</f>
        <v>0</v>
      </c>
      <c r="V84" s="96">
        <f>IF(AND(V$80=$B$81,$C84=$B$81),$D84,IF(AND(V$80&gt;$C84,V$80&lt;=($B84+$C84)),$D84/$B84,0)/IF(A.8.FATOR!V84=0,1,A.8.FATOR!V84))</f>
        <v>0</v>
      </c>
      <c r="W84" s="96">
        <f>IF(AND(W$80=$B$81,$C84=$B$81),$D84,IF(AND(W$80&gt;$C84,W$80&lt;=($B84+$C84)),$D84/$B84,0)/IF(A.8.FATOR!W84=0,1,A.8.FATOR!W84))</f>
        <v>0</v>
      </c>
      <c r="X84" s="96">
        <f>IF(AND(X$80=$B$81,$C84=$B$81),$D84,IF(AND(X$80&gt;$C84,X$80&lt;=($B84+$C84)),$D84/$B84,0)/IF(A.8.FATOR!X84=0,1,A.8.FATOR!X84))</f>
        <v>0</v>
      </c>
      <c r="Y84" s="85"/>
      <c r="Z84" s="83"/>
    </row>
    <row r="85" spans="2:26" x14ac:dyDescent="0.2">
      <c r="B85" s="517">
        <f t="shared" si="21"/>
        <v>15</v>
      </c>
      <c r="C85" s="114">
        <f t="shared" si="22"/>
        <v>4</v>
      </c>
      <c r="D85" s="97">
        <f t="shared" si="20"/>
        <v>0</v>
      </c>
      <c r="E85" s="96">
        <f>IF(AND(E$80=$B$81,$C85=$B$81),$D85,IF(AND(E$80&gt;$C85,E$80&lt;=($B85+$C85)),$D85/$B85,0)/IF(A.8.FATOR!E85=0,1,A.8.FATOR!E85))</f>
        <v>0</v>
      </c>
      <c r="F85" s="96">
        <f>IF(AND(F$80=$B$81,$C85=$B$81),$D85,IF(AND(F$80&gt;$C85,F$80&lt;=($B85+$C85)),$D85/$B85,0)/IF(A.8.FATOR!F85=0,1,A.8.FATOR!F85))</f>
        <v>0</v>
      </c>
      <c r="G85" s="96">
        <f>IF(AND(G$80=$B$81,$C85=$B$81),$D85,IF(AND(G$80&gt;$C85,G$80&lt;=($B85+$C85)),$D85/$B85,0)/IF(A.8.FATOR!G85=0,1,A.8.FATOR!G85))</f>
        <v>0</v>
      </c>
      <c r="H85" s="96">
        <f>IF(AND(H$80=$B$81,$C85=$B$81),$D85,IF(AND(H$80&gt;$C85,H$80&lt;=($B85+$C85)),$D85/$B85,0)/IF(A.8.FATOR!H85=0,1,A.8.FATOR!H85))</f>
        <v>0</v>
      </c>
      <c r="I85" s="96">
        <f>IF(AND(I$80=$B$81,$C85=$B$81),$D85,IF(AND(I$80&gt;$C85,I$80&lt;=($B85+$C85)),$D85/$B85,0)/IF(A.8.FATOR!I85=0,1,A.8.FATOR!I85))</f>
        <v>0</v>
      </c>
      <c r="J85" s="96">
        <f>IF(AND(J$80=$B$81,$C85=$B$81),$D85,IF(AND(J$80&gt;$C85,J$80&lt;=($B85+$C85)),$D85/$B85,0)/IF(A.8.FATOR!J85=0,1,A.8.FATOR!J85))</f>
        <v>0</v>
      </c>
      <c r="K85" s="96">
        <f>IF(AND(K$80=$B$81,$C85=$B$81),$D85,IF(AND(K$80&gt;$C85,K$80&lt;=($B85+$C85)),$D85/$B85,0)/IF(A.8.FATOR!K85=0,1,A.8.FATOR!K85))</f>
        <v>0</v>
      </c>
      <c r="L85" s="96">
        <f>IF(AND(L$80=$B$81,$C85=$B$81),$D85,IF(AND(L$80&gt;$C85,L$80&lt;=($B85+$C85)),$D85/$B85,0)/IF(A.8.FATOR!L85=0,1,A.8.FATOR!L85))</f>
        <v>0</v>
      </c>
      <c r="M85" s="96">
        <f>IF(AND(M$80=$B$81,$C85=$B$81),$D85,IF(AND(M$80&gt;$C85,M$80&lt;=($B85+$C85)),$D85/$B85,0)/IF(A.8.FATOR!M85=0,1,A.8.FATOR!M85))</f>
        <v>0</v>
      </c>
      <c r="N85" s="96">
        <f>IF(AND(N$80=$B$81,$C85=$B$81),$D85,IF(AND(N$80&gt;$C85,N$80&lt;=($B85+$C85)),$D85/$B85,0)/IF(A.8.FATOR!N85=0,1,A.8.FATOR!N85))</f>
        <v>0</v>
      </c>
      <c r="O85" s="96">
        <f>IF(AND(O$80=$B$81,$C85=$B$81),$D85,IF(AND(O$80&gt;$C85,O$80&lt;=($B85+$C85)),$D85/$B85,0)/IF(A.8.FATOR!O85=0,1,A.8.FATOR!O85))</f>
        <v>0</v>
      </c>
      <c r="P85" s="96">
        <f>IF(AND(P$80=$B$81,$C85=$B$81),$D85,IF(AND(P$80&gt;$C85,P$80&lt;=($B85+$C85)),$D85/$B85,0)/IF(A.8.FATOR!P85=0,1,A.8.FATOR!P85))</f>
        <v>0</v>
      </c>
      <c r="Q85" s="96">
        <f>IF(AND(Q$80=$B$81,$C85=$B$81),$D85,IF(AND(Q$80&gt;$C85,Q$80&lt;=($B85+$C85)),$D85/$B85,0)/IF(A.8.FATOR!Q85=0,1,A.8.FATOR!Q85))</f>
        <v>0</v>
      </c>
      <c r="R85" s="96">
        <f>IF(AND(R$80=$B$81,$C85=$B$81),$D85,IF(AND(R$80&gt;$C85,R$80&lt;=($B85+$C85)),$D85/$B85,0)/IF(A.8.FATOR!R85=0,1,A.8.FATOR!R85))</f>
        <v>0</v>
      </c>
      <c r="S85" s="96">
        <f>IF(AND(S$80=$B$81,$C85=$B$81),$D85,IF(AND(S$80&gt;$C85,S$80&lt;=($B85+$C85)),$D85/$B85,0)/IF(A.8.FATOR!S85=0,1,A.8.FATOR!S85))</f>
        <v>0</v>
      </c>
      <c r="T85" s="96">
        <f>IF(AND(T$80=$B$81,$C85=$B$81),$D85,IF(AND(T$80&gt;$C85,T$80&lt;=($B85+$C85)),$D85/$B85,0)/IF(A.8.FATOR!T85=0,1,A.8.FATOR!T85))</f>
        <v>0</v>
      </c>
      <c r="U85" s="96">
        <f>IF(AND(U$80=$B$81,$C85=$B$81),$D85,IF(AND(U$80&gt;$C85,U$80&lt;=($B85+$C85)),$D85/$B85,0)/IF(A.8.FATOR!U85=0,1,A.8.FATOR!U85))</f>
        <v>0</v>
      </c>
      <c r="V85" s="96">
        <f>IF(AND(V$80=$B$81,$C85=$B$81),$D85,IF(AND(V$80&gt;$C85,V$80&lt;=($B85+$C85)),$D85/$B85,0)/IF(A.8.FATOR!V85=0,1,A.8.FATOR!V85))</f>
        <v>0</v>
      </c>
      <c r="W85" s="96">
        <f>IF(AND(W$80=$B$81,$C85=$B$81),$D85,IF(AND(W$80&gt;$C85,W$80&lt;=($B85+$C85)),$D85/$B85,0)/IF(A.8.FATOR!W85=0,1,A.8.FATOR!W85))</f>
        <v>0</v>
      </c>
      <c r="X85" s="96">
        <f>IF(AND(X$80=$B$81,$C85=$B$81),$D85,IF(AND(X$80&gt;$C85,X$80&lt;=($B85+$C85)),$D85/$B85,0)/IF(A.8.FATOR!X85=0,1,A.8.FATOR!X85))</f>
        <v>0</v>
      </c>
      <c r="Y85" s="85"/>
      <c r="Z85" s="83"/>
    </row>
    <row r="86" spans="2:26" x14ac:dyDescent="0.2">
      <c r="B86" s="517">
        <f t="shared" si="21"/>
        <v>15</v>
      </c>
      <c r="C86" s="114">
        <f t="shared" si="22"/>
        <v>5</v>
      </c>
      <c r="D86" s="97">
        <f t="shared" si="20"/>
        <v>0</v>
      </c>
      <c r="E86" s="96">
        <f>IF(AND(E$80=$B$81,$C86=$B$81),$D86,IF(AND(E$80&gt;$C86,E$80&lt;=($B86+$C86)),$D86/$B86,0)/IF(A.8.FATOR!E86=0,1,A.8.FATOR!E86))</f>
        <v>0</v>
      </c>
      <c r="F86" s="96">
        <f>IF(AND(F$80=$B$81,$C86=$B$81),$D86,IF(AND(F$80&gt;$C86,F$80&lt;=($B86+$C86)),$D86/$B86,0)/IF(A.8.FATOR!F86=0,1,A.8.FATOR!F86))</f>
        <v>0</v>
      </c>
      <c r="G86" s="96">
        <f>IF(AND(G$80=$B$81,$C86=$B$81),$D86,IF(AND(G$80&gt;$C86,G$80&lt;=($B86+$C86)),$D86/$B86,0)/IF(A.8.FATOR!G86=0,1,A.8.FATOR!G86))</f>
        <v>0</v>
      </c>
      <c r="H86" s="96">
        <f>IF(AND(H$80=$B$81,$C86=$B$81),$D86,IF(AND(H$80&gt;$C86,H$80&lt;=($B86+$C86)),$D86/$B86,0)/IF(A.8.FATOR!H86=0,1,A.8.FATOR!H86))</f>
        <v>0</v>
      </c>
      <c r="I86" s="96">
        <f>IF(AND(I$80=$B$81,$C86=$B$81),$D86,IF(AND(I$80&gt;$C86,I$80&lt;=($B86+$C86)),$D86/$B86,0)/IF(A.8.FATOR!I86=0,1,A.8.FATOR!I86))</f>
        <v>0</v>
      </c>
      <c r="J86" s="96">
        <f>IF(AND(J$80=$B$81,$C86=$B$81),$D86,IF(AND(J$80&gt;$C86,J$80&lt;=($B86+$C86)),$D86/$B86,0)/IF(A.8.FATOR!J86=0,1,A.8.FATOR!J86))</f>
        <v>0</v>
      </c>
      <c r="K86" s="96">
        <f>IF(AND(K$80=$B$81,$C86=$B$81),$D86,IF(AND(K$80&gt;$C86,K$80&lt;=($B86+$C86)),$D86/$B86,0)/IF(A.8.FATOR!K86=0,1,A.8.FATOR!K86))</f>
        <v>0</v>
      </c>
      <c r="L86" s="96">
        <f>IF(AND(L$80=$B$81,$C86=$B$81),$D86,IF(AND(L$80&gt;$C86,L$80&lt;=($B86+$C86)),$D86/$B86,0)/IF(A.8.FATOR!L86=0,1,A.8.FATOR!L86))</f>
        <v>0</v>
      </c>
      <c r="M86" s="96">
        <f>IF(AND(M$80=$B$81,$C86=$B$81),$D86,IF(AND(M$80&gt;$C86,M$80&lt;=($B86+$C86)),$D86/$B86,0)/IF(A.8.FATOR!M86=0,1,A.8.FATOR!M86))</f>
        <v>0</v>
      </c>
      <c r="N86" s="96">
        <f>IF(AND(N$80=$B$81,$C86=$B$81),$D86,IF(AND(N$80&gt;$C86,N$80&lt;=($B86+$C86)),$D86/$B86,0)/IF(A.8.FATOR!N86=0,1,A.8.FATOR!N86))</f>
        <v>0</v>
      </c>
      <c r="O86" s="96">
        <f>IF(AND(O$80=$B$81,$C86=$B$81),$D86,IF(AND(O$80&gt;$C86,O$80&lt;=($B86+$C86)),$D86/$B86,0)/IF(A.8.FATOR!O86=0,1,A.8.FATOR!O86))</f>
        <v>0</v>
      </c>
      <c r="P86" s="96">
        <f>IF(AND(P$80=$B$81,$C86=$B$81),$D86,IF(AND(P$80&gt;$C86,P$80&lt;=($B86+$C86)),$D86/$B86,0)/IF(A.8.FATOR!P86=0,1,A.8.FATOR!P86))</f>
        <v>0</v>
      </c>
      <c r="Q86" s="96">
        <f>IF(AND(Q$80=$B$81,$C86=$B$81),$D86,IF(AND(Q$80&gt;$C86,Q$80&lt;=($B86+$C86)),$D86/$B86,0)/IF(A.8.FATOR!Q86=0,1,A.8.FATOR!Q86))</f>
        <v>0</v>
      </c>
      <c r="R86" s="96">
        <f>IF(AND(R$80=$B$81,$C86=$B$81),$D86,IF(AND(R$80&gt;$C86,R$80&lt;=($B86+$C86)),$D86/$B86,0)/IF(A.8.FATOR!R86=0,1,A.8.FATOR!R86))</f>
        <v>0</v>
      </c>
      <c r="S86" s="96">
        <f>IF(AND(S$80=$B$81,$C86=$B$81),$D86,IF(AND(S$80&gt;$C86,S$80&lt;=($B86+$C86)),$D86/$B86,0)/IF(A.8.FATOR!S86=0,1,A.8.FATOR!S86))</f>
        <v>0</v>
      </c>
      <c r="T86" s="96">
        <f>IF(AND(T$80=$B$81,$C86=$B$81),$D86,IF(AND(T$80&gt;$C86,T$80&lt;=($B86+$C86)),$D86/$B86,0)/IF(A.8.FATOR!T86=0,1,A.8.FATOR!T86))</f>
        <v>0</v>
      </c>
      <c r="U86" s="96">
        <f>IF(AND(U$80=$B$81,$C86=$B$81),$D86,IF(AND(U$80&gt;$C86,U$80&lt;=($B86+$C86)),$D86/$B86,0)/IF(A.8.FATOR!U86=0,1,A.8.FATOR!U86))</f>
        <v>0</v>
      </c>
      <c r="V86" s="96">
        <f>IF(AND(V$80=$B$81,$C86=$B$81),$D86,IF(AND(V$80&gt;$C86,V$80&lt;=($B86+$C86)),$D86/$B86,0)/IF(A.8.FATOR!V86=0,1,A.8.FATOR!V86))</f>
        <v>0</v>
      </c>
      <c r="W86" s="96">
        <f>IF(AND(W$80=$B$81,$C86=$B$81),$D86,IF(AND(W$80&gt;$C86,W$80&lt;=($B86+$C86)),$D86/$B86,0)/IF(A.8.FATOR!W86=0,1,A.8.FATOR!W86))</f>
        <v>0</v>
      </c>
      <c r="X86" s="96">
        <f>IF(AND(X$80=$B$81,$C86=$B$81),$D86,IF(AND(X$80&gt;$C86,X$80&lt;=($B86+$C86)),$D86/$B86,0)/IF(A.8.FATOR!X86=0,1,A.8.FATOR!X86))</f>
        <v>0</v>
      </c>
      <c r="Y86" s="85"/>
      <c r="Z86" s="83"/>
    </row>
    <row r="87" spans="2:26" x14ac:dyDescent="0.2">
      <c r="B87" s="517">
        <f t="shared" si="21"/>
        <v>14</v>
      </c>
      <c r="C87" s="114">
        <f t="shared" si="22"/>
        <v>6</v>
      </c>
      <c r="D87" s="97">
        <f t="shared" si="20"/>
        <v>0</v>
      </c>
      <c r="E87" s="96">
        <f>IF(AND(E$80=$B$81,$C87=$B$81),$D87,IF(AND(E$80&gt;$C87,E$80&lt;=($B87+$C87)),$D87/$B87,0)/IF(A.8.FATOR!E87=0,1,A.8.FATOR!E87))</f>
        <v>0</v>
      </c>
      <c r="F87" s="96">
        <f>IF(AND(F$80=$B$81,$C87=$B$81),$D87,IF(AND(F$80&gt;$C87,F$80&lt;=($B87+$C87)),$D87/$B87,0)/IF(A.8.FATOR!F87=0,1,A.8.FATOR!F87))</f>
        <v>0</v>
      </c>
      <c r="G87" s="96">
        <f>IF(AND(G$80=$B$81,$C87=$B$81),$D87,IF(AND(G$80&gt;$C87,G$80&lt;=($B87+$C87)),$D87/$B87,0)/IF(A.8.FATOR!G87=0,1,A.8.FATOR!G87))</f>
        <v>0</v>
      </c>
      <c r="H87" s="96">
        <f>IF(AND(H$80=$B$81,$C87=$B$81),$D87,IF(AND(H$80&gt;$C87,H$80&lt;=($B87+$C87)),$D87/$B87,0)/IF(A.8.FATOR!H87=0,1,A.8.FATOR!H87))</f>
        <v>0</v>
      </c>
      <c r="I87" s="96">
        <f>IF(AND(I$80=$B$81,$C87=$B$81),$D87,IF(AND(I$80&gt;$C87,I$80&lt;=($B87+$C87)),$D87/$B87,0)/IF(A.8.FATOR!I87=0,1,A.8.FATOR!I87))</f>
        <v>0</v>
      </c>
      <c r="J87" s="96">
        <f>IF(AND(J$80=$B$81,$C87=$B$81),$D87,IF(AND(J$80&gt;$C87,J$80&lt;=($B87+$C87)),$D87/$B87,0)/IF(A.8.FATOR!J87=0,1,A.8.FATOR!J87))</f>
        <v>0</v>
      </c>
      <c r="K87" s="96">
        <f>IF(AND(K$80=$B$81,$C87=$B$81),$D87,IF(AND(K$80&gt;$C87,K$80&lt;=($B87+$C87)),$D87/$B87,0)/IF(A.8.FATOR!K87=0,1,A.8.FATOR!K87))</f>
        <v>0</v>
      </c>
      <c r="L87" s="96">
        <f>IF(AND(L$80=$B$81,$C87=$B$81),$D87,IF(AND(L$80&gt;$C87,L$80&lt;=($B87+$C87)),$D87/$B87,0)/IF(A.8.FATOR!L87=0,1,A.8.FATOR!L87))</f>
        <v>0</v>
      </c>
      <c r="M87" s="96">
        <f>IF(AND(M$80=$B$81,$C87=$B$81),$D87,IF(AND(M$80&gt;$C87,M$80&lt;=($B87+$C87)),$D87/$B87,0)/IF(A.8.FATOR!M87=0,1,A.8.FATOR!M87))</f>
        <v>0</v>
      </c>
      <c r="N87" s="96">
        <f>IF(AND(N$80=$B$81,$C87=$B$81),$D87,IF(AND(N$80&gt;$C87,N$80&lt;=($B87+$C87)),$D87/$B87,0)/IF(A.8.FATOR!N87=0,1,A.8.FATOR!N87))</f>
        <v>0</v>
      </c>
      <c r="O87" s="96">
        <f>IF(AND(O$80=$B$81,$C87=$B$81),$D87,IF(AND(O$80&gt;$C87,O$80&lt;=($B87+$C87)),$D87/$B87,0)/IF(A.8.FATOR!O87=0,1,A.8.FATOR!O87))</f>
        <v>0</v>
      </c>
      <c r="P87" s="96">
        <f>IF(AND(P$80=$B$81,$C87=$B$81),$D87,IF(AND(P$80&gt;$C87,P$80&lt;=($B87+$C87)),$D87/$B87,0)/IF(A.8.FATOR!P87=0,1,A.8.FATOR!P87))</f>
        <v>0</v>
      </c>
      <c r="Q87" s="96">
        <f>IF(AND(Q$80=$B$81,$C87=$B$81),$D87,IF(AND(Q$80&gt;$C87,Q$80&lt;=($B87+$C87)),$D87/$B87,0)/IF(A.8.FATOR!Q87=0,1,A.8.FATOR!Q87))</f>
        <v>0</v>
      </c>
      <c r="R87" s="96">
        <f>IF(AND(R$80=$B$81,$C87=$B$81),$D87,IF(AND(R$80&gt;$C87,R$80&lt;=($B87+$C87)),$D87/$B87,0)/IF(A.8.FATOR!R87=0,1,A.8.FATOR!R87))</f>
        <v>0</v>
      </c>
      <c r="S87" s="96">
        <f>IF(AND(S$80=$B$81,$C87=$B$81),$D87,IF(AND(S$80&gt;$C87,S$80&lt;=($B87+$C87)),$D87/$B87,0)/IF(A.8.FATOR!S87=0,1,A.8.FATOR!S87))</f>
        <v>0</v>
      </c>
      <c r="T87" s="96">
        <f>IF(AND(T$80=$B$81,$C87=$B$81),$D87,IF(AND(T$80&gt;$C87,T$80&lt;=($B87+$C87)),$D87/$B87,0)/IF(A.8.FATOR!T87=0,1,A.8.FATOR!T87))</f>
        <v>0</v>
      </c>
      <c r="U87" s="96">
        <f>IF(AND(U$80=$B$81,$C87=$B$81),$D87,IF(AND(U$80&gt;$C87,U$80&lt;=($B87+$C87)),$D87/$B87,0)/IF(A.8.FATOR!U87=0,1,A.8.FATOR!U87))</f>
        <v>0</v>
      </c>
      <c r="V87" s="96">
        <f>IF(AND(V$80=$B$81,$C87=$B$81),$D87,IF(AND(V$80&gt;$C87,V$80&lt;=($B87+$C87)),$D87/$B87,0)/IF(A.8.FATOR!V87=0,1,A.8.FATOR!V87))</f>
        <v>0</v>
      </c>
      <c r="W87" s="96">
        <f>IF(AND(W$80=$B$81,$C87=$B$81),$D87,IF(AND(W$80&gt;$C87,W$80&lt;=($B87+$C87)),$D87/$B87,0)/IF(A.8.FATOR!W87=0,1,A.8.FATOR!W87))</f>
        <v>0</v>
      </c>
      <c r="X87" s="96">
        <f>IF(AND(X$80=$B$81,$C87=$B$81),$D87,IF(AND(X$80&gt;$C87,X$80&lt;=($B87+$C87)),$D87/$B87,0)/IF(A.8.FATOR!X87=0,1,A.8.FATOR!X87))</f>
        <v>0</v>
      </c>
      <c r="Y87" s="85"/>
      <c r="Z87" s="83"/>
    </row>
    <row r="88" spans="2:26" x14ac:dyDescent="0.2">
      <c r="B88" s="517">
        <f t="shared" si="21"/>
        <v>13</v>
      </c>
      <c r="C88" s="114">
        <f t="shared" si="22"/>
        <v>7</v>
      </c>
      <c r="D88" s="97">
        <f t="shared" si="20"/>
        <v>0</v>
      </c>
      <c r="E88" s="96">
        <f>IF(AND(E$80=$B$81,$C88=$B$81),$D88,IF(AND(E$80&gt;$C88,E$80&lt;=($B88+$C88)),$D88/$B88,0)/IF(A.8.FATOR!E88=0,1,A.8.FATOR!E88))</f>
        <v>0</v>
      </c>
      <c r="F88" s="96">
        <f>IF(AND(F$80=$B$81,$C88=$B$81),$D88,IF(AND(F$80&gt;$C88,F$80&lt;=($B88+$C88)),$D88/$B88,0)/IF(A.8.FATOR!F88=0,1,A.8.FATOR!F88))</f>
        <v>0</v>
      </c>
      <c r="G88" s="96">
        <f>IF(AND(G$80=$B$81,$C88=$B$81),$D88,IF(AND(G$80&gt;$C88,G$80&lt;=($B88+$C88)),$D88/$B88,0)/IF(A.8.FATOR!G88=0,1,A.8.FATOR!G88))</f>
        <v>0</v>
      </c>
      <c r="H88" s="96">
        <f>IF(AND(H$80=$B$81,$C88=$B$81),$D88,IF(AND(H$80&gt;$C88,H$80&lt;=($B88+$C88)),$D88/$B88,0)/IF(A.8.FATOR!H88=0,1,A.8.FATOR!H88))</f>
        <v>0</v>
      </c>
      <c r="I88" s="96">
        <f>IF(AND(I$80=$B$81,$C88=$B$81),$D88,IF(AND(I$80&gt;$C88,I$80&lt;=($B88+$C88)),$D88/$B88,0)/IF(A.8.FATOR!I88=0,1,A.8.FATOR!I88))</f>
        <v>0</v>
      </c>
      <c r="J88" s="96">
        <f>IF(AND(J$80=$B$81,$C88=$B$81),$D88,IF(AND(J$80&gt;$C88,J$80&lt;=($B88+$C88)),$D88/$B88,0)/IF(A.8.FATOR!J88=0,1,A.8.FATOR!J88))</f>
        <v>0</v>
      </c>
      <c r="K88" s="96">
        <f>IF(AND(K$80=$B$81,$C88=$B$81),$D88,IF(AND(K$80&gt;$C88,K$80&lt;=($B88+$C88)),$D88/$B88,0)/IF(A.8.FATOR!K88=0,1,A.8.FATOR!K88))</f>
        <v>0</v>
      </c>
      <c r="L88" s="96">
        <f>IF(AND(L$80=$B$81,$C88=$B$81),$D88,IF(AND(L$80&gt;$C88,L$80&lt;=($B88+$C88)),$D88/$B88,0)/IF(A.8.FATOR!L88=0,1,A.8.FATOR!L88))</f>
        <v>0</v>
      </c>
      <c r="M88" s="96">
        <f>IF(AND(M$80=$B$81,$C88=$B$81),$D88,IF(AND(M$80&gt;$C88,M$80&lt;=($B88+$C88)),$D88/$B88,0)/IF(A.8.FATOR!M88=0,1,A.8.FATOR!M88))</f>
        <v>0</v>
      </c>
      <c r="N88" s="96">
        <f>IF(AND(N$80=$B$81,$C88=$B$81),$D88,IF(AND(N$80&gt;$C88,N$80&lt;=($B88+$C88)),$D88/$B88,0)/IF(A.8.FATOR!N88=0,1,A.8.FATOR!N88))</f>
        <v>0</v>
      </c>
      <c r="O88" s="96">
        <f>IF(AND(O$80=$B$81,$C88=$B$81),$D88,IF(AND(O$80&gt;$C88,O$80&lt;=($B88+$C88)),$D88/$B88,0)/IF(A.8.FATOR!O88=0,1,A.8.FATOR!O88))</f>
        <v>0</v>
      </c>
      <c r="P88" s="96">
        <f>IF(AND(P$80=$B$81,$C88=$B$81),$D88,IF(AND(P$80&gt;$C88,P$80&lt;=($B88+$C88)),$D88/$B88,0)/IF(A.8.FATOR!P88=0,1,A.8.FATOR!P88))</f>
        <v>0</v>
      </c>
      <c r="Q88" s="96">
        <f>IF(AND(Q$80=$B$81,$C88=$B$81),$D88,IF(AND(Q$80&gt;$C88,Q$80&lt;=($B88+$C88)),$D88/$B88,0)/IF(A.8.FATOR!Q88=0,1,A.8.FATOR!Q88))</f>
        <v>0</v>
      </c>
      <c r="R88" s="96">
        <f>IF(AND(R$80=$B$81,$C88=$B$81),$D88,IF(AND(R$80&gt;$C88,R$80&lt;=($B88+$C88)),$D88/$B88,0)/IF(A.8.FATOR!R88=0,1,A.8.FATOR!R88))</f>
        <v>0</v>
      </c>
      <c r="S88" s="96">
        <f>IF(AND(S$80=$B$81,$C88=$B$81),$D88,IF(AND(S$80&gt;$C88,S$80&lt;=($B88+$C88)),$D88/$B88,0)/IF(A.8.FATOR!S88=0,1,A.8.FATOR!S88))</f>
        <v>0</v>
      </c>
      <c r="T88" s="96">
        <f>IF(AND(T$80=$B$81,$C88=$B$81),$D88,IF(AND(T$80&gt;$C88,T$80&lt;=($B88+$C88)),$D88/$B88,0)/IF(A.8.FATOR!T88=0,1,A.8.FATOR!T88))</f>
        <v>0</v>
      </c>
      <c r="U88" s="96">
        <f>IF(AND(U$80=$B$81,$C88=$B$81),$D88,IF(AND(U$80&gt;$C88,U$80&lt;=($B88+$C88)),$D88/$B88,0)/IF(A.8.FATOR!U88=0,1,A.8.FATOR!U88))</f>
        <v>0</v>
      </c>
      <c r="V88" s="96">
        <f>IF(AND(V$80=$B$81,$C88=$B$81),$D88,IF(AND(V$80&gt;$C88,V$80&lt;=($B88+$C88)),$D88/$B88,0)/IF(A.8.FATOR!V88=0,1,A.8.FATOR!V88))</f>
        <v>0</v>
      </c>
      <c r="W88" s="96">
        <f>IF(AND(W$80=$B$81,$C88=$B$81),$D88,IF(AND(W$80&gt;$C88,W$80&lt;=($B88+$C88)),$D88/$B88,0)/IF(A.8.FATOR!W88=0,1,A.8.FATOR!W88))</f>
        <v>0</v>
      </c>
      <c r="X88" s="96">
        <f>IF(AND(X$80=$B$81,$C88=$B$81),$D88,IF(AND(X$80&gt;$C88,X$80&lt;=($B88+$C88)),$D88/$B88,0)/IF(A.8.FATOR!X88=0,1,A.8.FATOR!X88))</f>
        <v>0</v>
      </c>
      <c r="Y88" s="85"/>
      <c r="Z88" s="83"/>
    </row>
    <row r="89" spans="2:26" x14ac:dyDescent="0.2">
      <c r="B89" s="517">
        <f t="shared" si="21"/>
        <v>12</v>
      </c>
      <c r="C89" s="114">
        <f t="shared" si="22"/>
        <v>8</v>
      </c>
      <c r="D89" s="97">
        <f t="shared" si="20"/>
        <v>0</v>
      </c>
      <c r="E89" s="96">
        <f>IF(AND(E$80=$B$81,$C89=$B$81),$D89,IF(AND(E$80&gt;$C89,E$80&lt;=($B89+$C89)),$D89/$B89,0)/IF(A.8.FATOR!E89=0,1,A.8.FATOR!E89))</f>
        <v>0</v>
      </c>
      <c r="F89" s="96">
        <f>IF(AND(F$80=$B$81,$C89=$B$81),$D89,IF(AND(F$80&gt;$C89,F$80&lt;=($B89+$C89)),$D89/$B89,0)/IF(A.8.FATOR!F89=0,1,A.8.FATOR!F89))</f>
        <v>0</v>
      </c>
      <c r="G89" s="96">
        <f>IF(AND(G$80=$B$81,$C89=$B$81),$D89,IF(AND(G$80&gt;$C89,G$80&lt;=($B89+$C89)),$D89/$B89,0)/IF(A.8.FATOR!G89=0,1,A.8.FATOR!G89))</f>
        <v>0</v>
      </c>
      <c r="H89" s="96">
        <f>IF(AND(H$80=$B$81,$C89=$B$81),$D89,IF(AND(H$80&gt;$C89,H$80&lt;=($B89+$C89)),$D89/$B89,0)/IF(A.8.FATOR!H89=0,1,A.8.FATOR!H89))</f>
        <v>0</v>
      </c>
      <c r="I89" s="96">
        <f>IF(AND(I$80=$B$81,$C89=$B$81),$D89,IF(AND(I$80&gt;$C89,I$80&lt;=($B89+$C89)),$D89/$B89,0)/IF(A.8.FATOR!I89=0,1,A.8.FATOR!I89))</f>
        <v>0</v>
      </c>
      <c r="J89" s="96">
        <f>IF(AND(J$80=$B$81,$C89=$B$81),$D89,IF(AND(J$80&gt;$C89,J$80&lt;=($B89+$C89)),$D89/$B89,0)/IF(A.8.FATOR!J89=0,1,A.8.FATOR!J89))</f>
        <v>0</v>
      </c>
      <c r="K89" s="96">
        <f>IF(AND(K$80=$B$81,$C89=$B$81),$D89,IF(AND(K$80&gt;$C89,K$80&lt;=($B89+$C89)),$D89/$B89,0)/IF(A.8.FATOR!K89=0,1,A.8.FATOR!K89))</f>
        <v>0</v>
      </c>
      <c r="L89" s="96">
        <f>IF(AND(L$80=$B$81,$C89=$B$81),$D89,IF(AND(L$80&gt;$C89,L$80&lt;=($B89+$C89)),$D89/$B89,0)/IF(A.8.FATOR!L89=0,1,A.8.FATOR!L89))</f>
        <v>0</v>
      </c>
      <c r="M89" s="96">
        <f>IF(AND(M$80=$B$81,$C89=$B$81),$D89,IF(AND(M$80&gt;$C89,M$80&lt;=($B89+$C89)),$D89/$B89,0)/IF(A.8.FATOR!M89=0,1,A.8.FATOR!M89))</f>
        <v>0</v>
      </c>
      <c r="N89" s="96">
        <f>IF(AND(N$80=$B$81,$C89=$B$81),$D89,IF(AND(N$80&gt;$C89,N$80&lt;=($B89+$C89)),$D89/$B89,0)/IF(A.8.FATOR!N89=0,1,A.8.FATOR!N89))</f>
        <v>0</v>
      </c>
      <c r="O89" s="96">
        <f>IF(AND(O$80=$B$81,$C89=$B$81),$D89,IF(AND(O$80&gt;$C89,O$80&lt;=($B89+$C89)),$D89/$B89,0)/IF(A.8.FATOR!O89=0,1,A.8.FATOR!O89))</f>
        <v>0</v>
      </c>
      <c r="P89" s="96">
        <f>IF(AND(P$80=$B$81,$C89=$B$81),$D89,IF(AND(P$80&gt;$C89,P$80&lt;=($B89+$C89)),$D89/$B89,0)/IF(A.8.FATOR!P89=0,1,A.8.FATOR!P89))</f>
        <v>0</v>
      </c>
      <c r="Q89" s="96">
        <f>IF(AND(Q$80=$B$81,$C89=$B$81),$D89,IF(AND(Q$80&gt;$C89,Q$80&lt;=($B89+$C89)),$D89/$B89,0)/IF(A.8.FATOR!Q89=0,1,A.8.FATOR!Q89))</f>
        <v>0</v>
      </c>
      <c r="R89" s="96">
        <f>IF(AND(R$80=$B$81,$C89=$B$81),$D89,IF(AND(R$80&gt;$C89,R$80&lt;=($B89+$C89)),$D89/$B89,0)/IF(A.8.FATOR!R89=0,1,A.8.FATOR!R89))</f>
        <v>0</v>
      </c>
      <c r="S89" s="96">
        <f>IF(AND(S$80=$B$81,$C89=$B$81),$D89,IF(AND(S$80&gt;$C89,S$80&lt;=($B89+$C89)),$D89/$B89,0)/IF(A.8.FATOR!S89=0,1,A.8.FATOR!S89))</f>
        <v>0</v>
      </c>
      <c r="T89" s="96">
        <f>IF(AND(T$80=$B$81,$C89=$B$81),$D89,IF(AND(T$80&gt;$C89,T$80&lt;=($B89+$C89)),$D89/$B89,0)/IF(A.8.FATOR!T89=0,1,A.8.FATOR!T89))</f>
        <v>0</v>
      </c>
      <c r="U89" s="96">
        <f>IF(AND(U$80=$B$81,$C89=$B$81),$D89,IF(AND(U$80&gt;$C89,U$80&lt;=($B89+$C89)),$D89/$B89,0)/IF(A.8.FATOR!U89=0,1,A.8.FATOR!U89))</f>
        <v>0</v>
      </c>
      <c r="V89" s="96">
        <f>IF(AND(V$80=$B$81,$C89=$B$81),$D89,IF(AND(V$80&gt;$C89,V$80&lt;=($B89+$C89)),$D89/$B89,0)/IF(A.8.FATOR!V89=0,1,A.8.FATOR!V89))</f>
        <v>0</v>
      </c>
      <c r="W89" s="96">
        <f>IF(AND(W$80=$B$81,$C89=$B$81),$D89,IF(AND(W$80&gt;$C89,W$80&lt;=($B89+$C89)),$D89/$B89,0)/IF(A.8.FATOR!W89=0,1,A.8.FATOR!W89))</f>
        <v>0</v>
      </c>
      <c r="X89" s="96">
        <f>IF(AND(X$80=$B$81,$C89=$B$81),$D89,IF(AND(X$80&gt;$C89,X$80&lt;=($B89+$C89)),$D89/$B89,0)/IF(A.8.FATOR!X89=0,1,A.8.FATOR!X89))</f>
        <v>0</v>
      </c>
      <c r="Y89" s="85"/>
      <c r="Z89" s="83"/>
    </row>
    <row r="90" spans="2:26" x14ac:dyDescent="0.2">
      <c r="B90" s="517">
        <f t="shared" si="21"/>
        <v>11</v>
      </c>
      <c r="C90" s="114">
        <f t="shared" si="22"/>
        <v>9</v>
      </c>
      <c r="D90" s="97">
        <f t="shared" si="20"/>
        <v>0</v>
      </c>
      <c r="E90" s="96">
        <f>IF(AND(E$80=$B$81,$C90=$B$81),$D90,IF(AND(E$80&gt;$C90,E$80&lt;=($B90+$C90)),$D90/$B90,0)/IF(A.8.FATOR!E90=0,1,A.8.FATOR!E90))</f>
        <v>0</v>
      </c>
      <c r="F90" s="96">
        <f>IF(AND(F$80=$B$81,$C90=$B$81),$D90,IF(AND(F$80&gt;$C90,F$80&lt;=($B90+$C90)),$D90/$B90,0)/IF(A.8.FATOR!F90=0,1,A.8.FATOR!F90))</f>
        <v>0</v>
      </c>
      <c r="G90" s="96">
        <f>IF(AND(G$80=$B$81,$C90=$B$81),$D90,IF(AND(G$80&gt;$C90,G$80&lt;=($B90+$C90)),$D90/$B90,0)/IF(A.8.FATOR!G90=0,1,A.8.FATOR!G90))</f>
        <v>0</v>
      </c>
      <c r="H90" s="96">
        <f>IF(AND(H$80=$B$81,$C90=$B$81),$D90,IF(AND(H$80&gt;$C90,H$80&lt;=($B90+$C90)),$D90/$B90,0)/IF(A.8.FATOR!H90=0,1,A.8.FATOR!H90))</f>
        <v>0</v>
      </c>
      <c r="I90" s="96">
        <f>IF(AND(I$80=$B$81,$C90=$B$81),$D90,IF(AND(I$80&gt;$C90,I$80&lt;=($B90+$C90)),$D90/$B90,0)/IF(A.8.FATOR!I90=0,1,A.8.FATOR!I90))</f>
        <v>0</v>
      </c>
      <c r="J90" s="96">
        <f>IF(AND(J$80=$B$81,$C90=$B$81),$D90,IF(AND(J$80&gt;$C90,J$80&lt;=($B90+$C90)),$D90/$B90,0)/IF(A.8.FATOR!J90=0,1,A.8.FATOR!J90))</f>
        <v>0</v>
      </c>
      <c r="K90" s="96">
        <f>IF(AND(K$80=$B$81,$C90=$B$81),$D90,IF(AND(K$80&gt;$C90,K$80&lt;=($B90+$C90)),$D90/$B90,0)/IF(A.8.FATOR!K90=0,1,A.8.FATOR!K90))</f>
        <v>0</v>
      </c>
      <c r="L90" s="96">
        <f>IF(AND(L$80=$B$81,$C90=$B$81),$D90,IF(AND(L$80&gt;$C90,L$80&lt;=($B90+$C90)),$D90/$B90,0)/IF(A.8.FATOR!L90=0,1,A.8.FATOR!L90))</f>
        <v>0</v>
      </c>
      <c r="M90" s="96">
        <f>IF(AND(M$80=$B$81,$C90=$B$81),$D90,IF(AND(M$80&gt;$C90,M$80&lt;=($B90+$C90)),$D90/$B90,0)/IF(A.8.FATOR!M90=0,1,A.8.FATOR!M90))</f>
        <v>0</v>
      </c>
      <c r="N90" s="96">
        <f>IF(AND(N$80=$B$81,$C90=$B$81),$D90,IF(AND(N$80&gt;$C90,N$80&lt;=($B90+$C90)),$D90/$B90,0)/IF(A.8.FATOR!N90=0,1,A.8.FATOR!N90))</f>
        <v>0</v>
      </c>
      <c r="O90" s="96">
        <f>IF(AND(O$80=$B$81,$C90=$B$81),$D90,IF(AND(O$80&gt;$C90,O$80&lt;=($B90+$C90)),$D90/$B90,0)/IF(A.8.FATOR!O90=0,1,A.8.FATOR!O90))</f>
        <v>0</v>
      </c>
      <c r="P90" s="96">
        <f>IF(AND(P$80=$B$81,$C90=$B$81),$D90,IF(AND(P$80&gt;$C90,P$80&lt;=($B90+$C90)),$D90/$B90,0)/IF(A.8.FATOR!P90=0,1,A.8.FATOR!P90))</f>
        <v>0</v>
      </c>
      <c r="Q90" s="96">
        <f>IF(AND(Q$80=$B$81,$C90=$B$81),$D90,IF(AND(Q$80&gt;$C90,Q$80&lt;=($B90+$C90)),$D90/$B90,0)/IF(A.8.FATOR!Q90=0,1,A.8.FATOR!Q90))</f>
        <v>0</v>
      </c>
      <c r="R90" s="96">
        <f>IF(AND(R$80=$B$81,$C90=$B$81),$D90,IF(AND(R$80&gt;$C90,R$80&lt;=($B90+$C90)),$D90/$B90,0)/IF(A.8.FATOR!R90=0,1,A.8.FATOR!R90))</f>
        <v>0</v>
      </c>
      <c r="S90" s="96">
        <f>IF(AND(S$80=$B$81,$C90=$B$81),$D90,IF(AND(S$80&gt;$C90,S$80&lt;=($B90+$C90)),$D90/$B90,0)/IF(A.8.FATOR!S90=0,1,A.8.FATOR!S90))</f>
        <v>0</v>
      </c>
      <c r="T90" s="96">
        <f>IF(AND(T$80=$B$81,$C90=$B$81),$D90,IF(AND(T$80&gt;$C90,T$80&lt;=($B90+$C90)),$D90/$B90,0)/IF(A.8.FATOR!T90=0,1,A.8.FATOR!T90))</f>
        <v>0</v>
      </c>
      <c r="U90" s="96">
        <f>IF(AND(U$80=$B$81,$C90=$B$81),$D90,IF(AND(U$80&gt;$C90,U$80&lt;=($B90+$C90)),$D90/$B90,0)/IF(A.8.FATOR!U90=0,1,A.8.FATOR!U90))</f>
        <v>0</v>
      </c>
      <c r="V90" s="96">
        <f>IF(AND(V$80=$B$81,$C90=$B$81),$D90,IF(AND(V$80&gt;$C90,V$80&lt;=($B90+$C90)),$D90/$B90,0)/IF(A.8.FATOR!V90=0,1,A.8.FATOR!V90))</f>
        <v>0</v>
      </c>
      <c r="W90" s="96">
        <f>IF(AND(W$80=$B$81,$C90=$B$81),$D90,IF(AND(W$80&gt;$C90,W$80&lt;=($B90+$C90)),$D90/$B90,0)/IF(A.8.FATOR!W90=0,1,A.8.FATOR!W90))</f>
        <v>0</v>
      </c>
      <c r="X90" s="96">
        <f>IF(AND(X$80=$B$81,$C90=$B$81),$D90,IF(AND(X$80&gt;$C90,X$80&lt;=($B90+$C90)),$D90/$B90,0)/IF(A.8.FATOR!X90=0,1,A.8.FATOR!X90))</f>
        <v>0</v>
      </c>
      <c r="Y90" s="85"/>
      <c r="Z90" s="83"/>
    </row>
    <row r="91" spans="2:26" x14ac:dyDescent="0.2">
      <c r="B91" s="517">
        <f t="shared" si="21"/>
        <v>10</v>
      </c>
      <c r="C91" s="114">
        <f t="shared" si="22"/>
        <v>10</v>
      </c>
      <c r="D91" s="97">
        <f t="shared" si="20"/>
        <v>0</v>
      </c>
      <c r="E91" s="96">
        <f>IF(AND(E$80=$B$81,$C91=$B$81),$D91,IF(AND(E$80&gt;$C91,E$80&lt;=($B91+$C91)),$D91/$B91,0)/IF(A.8.FATOR!E91=0,1,A.8.FATOR!E91))</f>
        <v>0</v>
      </c>
      <c r="F91" s="96">
        <f>IF(AND(F$80=$B$81,$C91=$B$81),$D91,IF(AND(F$80&gt;$C91,F$80&lt;=($B91+$C91)),$D91/$B91,0)/IF(A.8.FATOR!F91=0,1,A.8.FATOR!F91))</f>
        <v>0</v>
      </c>
      <c r="G91" s="96">
        <f>IF(AND(G$80=$B$81,$C91=$B$81),$D91,IF(AND(G$80&gt;$C91,G$80&lt;=($B91+$C91)),$D91/$B91,0)/IF(A.8.FATOR!G91=0,1,A.8.FATOR!G91))</f>
        <v>0</v>
      </c>
      <c r="H91" s="96">
        <f>IF(AND(H$80=$B$81,$C91=$B$81),$D91,IF(AND(H$80&gt;$C91,H$80&lt;=($B91+$C91)),$D91/$B91,0)/IF(A.8.FATOR!H91=0,1,A.8.FATOR!H91))</f>
        <v>0</v>
      </c>
      <c r="I91" s="96">
        <f>IF(AND(I$80=$B$81,$C91=$B$81),$D91,IF(AND(I$80&gt;$C91,I$80&lt;=($B91+$C91)),$D91/$B91,0)/IF(A.8.FATOR!I91=0,1,A.8.FATOR!I91))</f>
        <v>0</v>
      </c>
      <c r="J91" s="96">
        <f>IF(AND(J$80=$B$81,$C91=$B$81),$D91,IF(AND(J$80&gt;$C91,J$80&lt;=($B91+$C91)),$D91/$B91,0)/IF(A.8.FATOR!J91=0,1,A.8.FATOR!J91))</f>
        <v>0</v>
      </c>
      <c r="K91" s="96">
        <f>IF(AND(K$80=$B$81,$C91=$B$81),$D91,IF(AND(K$80&gt;$C91,K$80&lt;=($B91+$C91)),$D91/$B91,0)/IF(A.8.FATOR!K91=0,1,A.8.FATOR!K91))</f>
        <v>0</v>
      </c>
      <c r="L91" s="96">
        <f>IF(AND(L$80=$B$81,$C91=$B$81),$D91,IF(AND(L$80&gt;$C91,L$80&lt;=($B91+$C91)),$D91/$B91,0)/IF(A.8.FATOR!L91=0,1,A.8.FATOR!L91))</f>
        <v>0</v>
      </c>
      <c r="M91" s="96">
        <f>IF(AND(M$80=$B$81,$C91=$B$81),$D91,IF(AND(M$80&gt;$C91,M$80&lt;=($B91+$C91)),$D91/$B91,0)/IF(A.8.FATOR!M91=0,1,A.8.FATOR!M91))</f>
        <v>0</v>
      </c>
      <c r="N91" s="96">
        <f>IF(AND(N$80=$B$81,$C91=$B$81),$D91,IF(AND(N$80&gt;$C91,N$80&lt;=($B91+$C91)),$D91/$B91,0)/IF(A.8.FATOR!N91=0,1,A.8.FATOR!N91))</f>
        <v>0</v>
      </c>
      <c r="O91" s="96">
        <f>IF(AND(O$80=$B$81,$C91=$B$81),$D91,IF(AND(O$80&gt;$C91,O$80&lt;=($B91+$C91)),$D91/$B91,0)/IF(A.8.FATOR!O91=0,1,A.8.FATOR!O91))</f>
        <v>0</v>
      </c>
      <c r="P91" s="96">
        <f>IF(AND(P$80=$B$81,$C91=$B$81),$D91,IF(AND(P$80&gt;$C91,P$80&lt;=($B91+$C91)),$D91/$B91,0)/IF(A.8.FATOR!P91=0,1,A.8.FATOR!P91))</f>
        <v>0</v>
      </c>
      <c r="Q91" s="96">
        <f>IF(AND(Q$80=$B$81,$C91=$B$81),$D91,IF(AND(Q$80&gt;$C91,Q$80&lt;=($B91+$C91)),$D91/$B91,0)/IF(A.8.FATOR!Q91=0,1,A.8.FATOR!Q91))</f>
        <v>0</v>
      </c>
      <c r="R91" s="96">
        <f>IF(AND(R$80=$B$81,$C91=$B$81),$D91,IF(AND(R$80&gt;$C91,R$80&lt;=($B91+$C91)),$D91/$B91,0)/IF(A.8.FATOR!R91=0,1,A.8.FATOR!R91))</f>
        <v>0</v>
      </c>
      <c r="S91" s="96">
        <f>IF(AND(S$80=$B$81,$C91=$B$81),$D91,IF(AND(S$80&gt;$C91,S$80&lt;=($B91+$C91)),$D91/$B91,0)/IF(A.8.FATOR!S91=0,1,A.8.FATOR!S91))</f>
        <v>0</v>
      </c>
      <c r="T91" s="96">
        <f>IF(AND(T$80=$B$81,$C91=$B$81),$D91,IF(AND(T$80&gt;$C91,T$80&lt;=($B91+$C91)),$D91/$B91,0)/IF(A.8.FATOR!T91=0,1,A.8.FATOR!T91))</f>
        <v>0</v>
      </c>
      <c r="U91" s="96">
        <f>IF(AND(U$80=$B$81,$C91=$B$81),$D91,IF(AND(U$80&gt;$C91,U$80&lt;=($B91+$C91)),$D91/$B91,0)/IF(A.8.FATOR!U91=0,1,A.8.FATOR!U91))</f>
        <v>0</v>
      </c>
      <c r="V91" s="96">
        <f>IF(AND(V$80=$B$81,$C91=$B$81),$D91,IF(AND(V$80&gt;$C91,V$80&lt;=($B91+$C91)),$D91/$B91,0)/IF(A.8.FATOR!V91=0,1,A.8.FATOR!V91))</f>
        <v>0</v>
      </c>
      <c r="W91" s="96">
        <f>IF(AND(W$80=$B$81,$C91=$B$81),$D91,IF(AND(W$80&gt;$C91,W$80&lt;=($B91+$C91)),$D91/$B91,0)/IF(A.8.FATOR!W91=0,1,A.8.FATOR!W91))</f>
        <v>0</v>
      </c>
      <c r="X91" s="96">
        <f>IF(AND(X$80=$B$81,$C91=$B$81),$D91,IF(AND(X$80&gt;$C91,X$80&lt;=($B91+$C91)),$D91/$B91,0)/IF(A.8.FATOR!X91=0,1,A.8.FATOR!X91))</f>
        <v>0</v>
      </c>
      <c r="Y91" s="85"/>
      <c r="Z91" s="83"/>
    </row>
    <row r="92" spans="2:26" x14ac:dyDescent="0.2">
      <c r="B92" s="517">
        <f t="shared" si="21"/>
        <v>9</v>
      </c>
      <c r="C92" s="114">
        <f t="shared" si="22"/>
        <v>11</v>
      </c>
      <c r="D92" s="97">
        <f t="shared" si="20"/>
        <v>0</v>
      </c>
      <c r="E92" s="96">
        <f>IF(AND(E$80=$B$81,$C92=$B$81),$D92,IF(AND(E$80&gt;$C92,E$80&lt;=($B92+$C92)),$D92/$B92,0)/IF(A.8.FATOR!E92=0,1,A.8.FATOR!E92))</f>
        <v>0</v>
      </c>
      <c r="F92" s="96">
        <f>IF(AND(F$80=$B$81,$C92=$B$81),$D92,IF(AND(F$80&gt;$C92,F$80&lt;=($B92+$C92)),$D92/$B92,0)/IF(A.8.FATOR!F92=0,1,A.8.FATOR!F92))</f>
        <v>0</v>
      </c>
      <c r="G92" s="96">
        <f>IF(AND(G$80=$B$81,$C92=$B$81),$D92,IF(AND(G$80&gt;$C92,G$80&lt;=($B92+$C92)),$D92/$B92,0)/IF(A.8.FATOR!G92=0,1,A.8.FATOR!G92))</f>
        <v>0</v>
      </c>
      <c r="H92" s="96">
        <f>IF(AND(H$80=$B$81,$C92=$B$81),$D92,IF(AND(H$80&gt;$C92,H$80&lt;=($B92+$C92)),$D92/$B92,0)/IF(A.8.FATOR!H92=0,1,A.8.FATOR!H92))</f>
        <v>0</v>
      </c>
      <c r="I92" s="96">
        <f>IF(AND(I$80=$B$81,$C92=$B$81),$D92,IF(AND(I$80&gt;$C92,I$80&lt;=($B92+$C92)),$D92/$B92,0)/IF(A.8.FATOR!I92=0,1,A.8.FATOR!I92))</f>
        <v>0</v>
      </c>
      <c r="J92" s="96">
        <f>IF(AND(J$80=$B$81,$C92=$B$81),$D92,IF(AND(J$80&gt;$C92,J$80&lt;=($B92+$C92)),$D92/$B92,0)/IF(A.8.FATOR!J92=0,1,A.8.FATOR!J92))</f>
        <v>0</v>
      </c>
      <c r="K92" s="96">
        <f>IF(AND(K$80=$B$81,$C92=$B$81),$D92,IF(AND(K$80&gt;$C92,K$80&lt;=($B92+$C92)),$D92/$B92,0)/IF(A.8.FATOR!K92=0,1,A.8.FATOR!K92))</f>
        <v>0</v>
      </c>
      <c r="L92" s="96">
        <f>IF(AND(L$80=$B$81,$C92=$B$81),$D92,IF(AND(L$80&gt;$C92,L$80&lt;=($B92+$C92)),$D92/$B92,0)/IF(A.8.FATOR!L92=0,1,A.8.FATOR!L92))</f>
        <v>0</v>
      </c>
      <c r="M92" s="96">
        <f>IF(AND(M$80=$B$81,$C92=$B$81),$D92,IF(AND(M$80&gt;$C92,M$80&lt;=($B92+$C92)),$D92/$B92,0)/IF(A.8.FATOR!M92=0,1,A.8.FATOR!M92))</f>
        <v>0</v>
      </c>
      <c r="N92" s="96">
        <f>IF(AND(N$80=$B$81,$C92=$B$81),$D92,IF(AND(N$80&gt;$C92,N$80&lt;=($B92+$C92)),$D92/$B92,0)/IF(A.8.FATOR!N92=0,1,A.8.FATOR!N92))</f>
        <v>0</v>
      </c>
      <c r="O92" s="96">
        <f>IF(AND(O$80=$B$81,$C92=$B$81),$D92,IF(AND(O$80&gt;$C92,O$80&lt;=($B92+$C92)),$D92/$B92,0)/IF(A.8.FATOR!O92=0,1,A.8.FATOR!O92))</f>
        <v>0</v>
      </c>
      <c r="P92" s="96">
        <f>IF(AND(P$80=$B$81,$C92=$B$81),$D92,IF(AND(P$80&gt;$C92,P$80&lt;=($B92+$C92)),$D92/$B92,0)/IF(A.8.FATOR!P92=0,1,A.8.FATOR!P92))</f>
        <v>0</v>
      </c>
      <c r="Q92" s="96">
        <f>IF(AND(Q$80=$B$81,$C92=$B$81),$D92,IF(AND(Q$80&gt;$C92,Q$80&lt;=($B92+$C92)),$D92/$B92,0)/IF(A.8.FATOR!Q92=0,1,A.8.FATOR!Q92))</f>
        <v>0</v>
      </c>
      <c r="R92" s="96">
        <f>IF(AND(R$80=$B$81,$C92=$B$81),$D92,IF(AND(R$80&gt;$C92,R$80&lt;=($B92+$C92)),$D92/$B92,0)/IF(A.8.FATOR!R92=0,1,A.8.FATOR!R92))</f>
        <v>0</v>
      </c>
      <c r="S92" s="96">
        <f>IF(AND(S$80=$B$81,$C92=$B$81),$D92,IF(AND(S$80&gt;$C92,S$80&lt;=($B92+$C92)),$D92/$B92,0)/IF(A.8.FATOR!S92=0,1,A.8.FATOR!S92))</f>
        <v>0</v>
      </c>
      <c r="T92" s="96">
        <f>IF(AND(T$80=$B$81,$C92=$B$81),$D92,IF(AND(T$80&gt;$C92,T$80&lt;=($B92+$C92)),$D92/$B92,0)/IF(A.8.FATOR!T92=0,1,A.8.FATOR!T92))</f>
        <v>0</v>
      </c>
      <c r="U92" s="96">
        <f>IF(AND(U$80=$B$81,$C92=$B$81),$D92,IF(AND(U$80&gt;$C92,U$80&lt;=($B92+$C92)),$D92/$B92,0)/IF(A.8.FATOR!U92=0,1,A.8.FATOR!U92))</f>
        <v>0</v>
      </c>
      <c r="V92" s="96">
        <f>IF(AND(V$80=$B$81,$C92=$B$81),$D92,IF(AND(V$80&gt;$C92,V$80&lt;=($B92+$C92)),$D92/$B92,0)/IF(A.8.FATOR!V92=0,1,A.8.FATOR!V92))</f>
        <v>0</v>
      </c>
      <c r="W92" s="96">
        <f>IF(AND(W$80=$B$81,$C92=$B$81),$D92,IF(AND(W$80&gt;$C92,W$80&lt;=($B92+$C92)),$D92/$B92,0)/IF(A.8.FATOR!W92=0,1,A.8.FATOR!W92))</f>
        <v>0</v>
      </c>
      <c r="X92" s="96">
        <f>IF(AND(X$80=$B$81,$C92=$B$81),$D92,IF(AND(X$80&gt;$C92,X$80&lt;=($B92+$C92)),$D92/$B92,0)/IF(A.8.FATOR!X92=0,1,A.8.FATOR!X92))</f>
        <v>0</v>
      </c>
      <c r="Y92" s="85"/>
      <c r="Z92" s="83"/>
    </row>
    <row r="93" spans="2:26" x14ac:dyDescent="0.2">
      <c r="B93" s="517">
        <f t="shared" si="21"/>
        <v>8</v>
      </c>
      <c r="C93" s="114">
        <f t="shared" si="22"/>
        <v>12</v>
      </c>
      <c r="D93" s="97">
        <f t="shared" si="20"/>
        <v>0</v>
      </c>
      <c r="E93" s="96">
        <f>IF(AND(E$80=$B$81,$C93=$B$81),$D93,IF(AND(E$80&gt;$C93,E$80&lt;=($B93+$C93)),$D93/$B93,0)/IF(A.8.FATOR!E93=0,1,A.8.FATOR!E93))</f>
        <v>0</v>
      </c>
      <c r="F93" s="96">
        <f>IF(AND(F$80=$B$81,$C93=$B$81),$D93,IF(AND(F$80&gt;$C93,F$80&lt;=($B93+$C93)),$D93/$B93,0)/IF(A.8.FATOR!F93=0,1,A.8.FATOR!F93))</f>
        <v>0</v>
      </c>
      <c r="G93" s="96">
        <f>IF(AND(G$80=$B$81,$C93=$B$81),$D93,IF(AND(G$80&gt;$C93,G$80&lt;=($B93+$C93)),$D93/$B93,0)/IF(A.8.FATOR!G93=0,1,A.8.FATOR!G93))</f>
        <v>0</v>
      </c>
      <c r="H93" s="96">
        <f>IF(AND(H$80=$B$81,$C93=$B$81),$D93,IF(AND(H$80&gt;$C93,H$80&lt;=($B93+$C93)),$D93/$B93,0)/IF(A.8.FATOR!H93=0,1,A.8.FATOR!H93))</f>
        <v>0</v>
      </c>
      <c r="I93" s="96">
        <f>IF(AND(I$80=$B$81,$C93=$B$81),$D93,IF(AND(I$80&gt;$C93,I$80&lt;=($B93+$C93)),$D93/$B93,0)/IF(A.8.FATOR!I93=0,1,A.8.FATOR!I93))</f>
        <v>0</v>
      </c>
      <c r="J93" s="96">
        <f>IF(AND(J$80=$B$81,$C93=$B$81),$D93,IF(AND(J$80&gt;$C93,J$80&lt;=($B93+$C93)),$D93/$B93,0)/IF(A.8.FATOR!J93=0,1,A.8.FATOR!J93))</f>
        <v>0</v>
      </c>
      <c r="K93" s="96">
        <f>IF(AND(K$80=$B$81,$C93=$B$81),$D93,IF(AND(K$80&gt;$C93,K$80&lt;=($B93+$C93)),$D93/$B93,0)/IF(A.8.FATOR!K93=0,1,A.8.FATOR!K93))</f>
        <v>0</v>
      </c>
      <c r="L93" s="96">
        <f>IF(AND(L$80=$B$81,$C93=$B$81),$D93,IF(AND(L$80&gt;$C93,L$80&lt;=($B93+$C93)),$D93/$B93,0)/IF(A.8.FATOR!L93=0,1,A.8.FATOR!L93))</f>
        <v>0</v>
      </c>
      <c r="M93" s="96">
        <f>IF(AND(M$80=$B$81,$C93=$B$81),$D93,IF(AND(M$80&gt;$C93,M$80&lt;=($B93+$C93)),$D93/$B93,0)/IF(A.8.FATOR!M93=0,1,A.8.FATOR!M93))</f>
        <v>0</v>
      </c>
      <c r="N93" s="96">
        <f>IF(AND(N$80=$B$81,$C93=$B$81),$D93,IF(AND(N$80&gt;$C93,N$80&lt;=($B93+$C93)),$D93/$B93,0)/IF(A.8.FATOR!N93=0,1,A.8.FATOR!N93))</f>
        <v>0</v>
      </c>
      <c r="O93" s="96">
        <f>IF(AND(O$80=$B$81,$C93=$B$81),$D93,IF(AND(O$80&gt;$C93,O$80&lt;=($B93+$C93)),$D93/$B93,0)/IF(A.8.FATOR!O93=0,1,A.8.FATOR!O93))</f>
        <v>0</v>
      </c>
      <c r="P93" s="96">
        <f>IF(AND(P$80=$B$81,$C93=$B$81),$D93,IF(AND(P$80&gt;$C93,P$80&lt;=($B93+$C93)),$D93/$B93,0)/IF(A.8.FATOR!P93=0,1,A.8.FATOR!P93))</f>
        <v>0</v>
      </c>
      <c r="Q93" s="96">
        <f>IF(AND(Q$80=$B$81,$C93=$B$81),$D93,IF(AND(Q$80&gt;$C93,Q$80&lt;=($B93+$C93)),$D93/$B93,0)/IF(A.8.FATOR!Q93=0,1,A.8.FATOR!Q93))</f>
        <v>0</v>
      </c>
      <c r="R93" s="96">
        <f>IF(AND(R$80=$B$81,$C93=$B$81),$D93,IF(AND(R$80&gt;$C93,R$80&lt;=($B93+$C93)),$D93/$B93,0)/IF(A.8.FATOR!R93=0,1,A.8.FATOR!R93))</f>
        <v>0</v>
      </c>
      <c r="S93" s="96">
        <f>IF(AND(S$80=$B$81,$C93=$B$81),$D93,IF(AND(S$80&gt;$C93,S$80&lt;=($B93+$C93)),$D93/$B93,0)/IF(A.8.FATOR!S93=0,1,A.8.FATOR!S93))</f>
        <v>0</v>
      </c>
      <c r="T93" s="96">
        <f>IF(AND(T$80=$B$81,$C93=$B$81),$D93,IF(AND(T$80&gt;$C93,T$80&lt;=($B93+$C93)),$D93/$B93,0)/IF(A.8.FATOR!T93=0,1,A.8.FATOR!T93))</f>
        <v>0</v>
      </c>
      <c r="U93" s="96">
        <f>IF(AND(U$80=$B$81,$C93=$B$81),$D93,IF(AND(U$80&gt;$C93,U$80&lt;=($B93+$C93)),$D93/$B93,0)/IF(A.8.FATOR!U93=0,1,A.8.FATOR!U93))</f>
        <v>0</v>
      </c>
      <c r="V93" s="96">
        <f>IF(AND(V$80=$B$81,$C93=$B$81),$D93,IF(AND(V$80&gt;$C93,V$80&lt;=($B93+$C93)),$D93/$B93,0)/IF(A.8.FATOR!V93=0,1,A.8.FATOR!V93))</f>
        <v>0</v>
      </c>
      <c r="W93" s="96">
        <f>IF(AND(W$80=$B$81,$C93=$B$81),$D93,IF(AND(W$80&gt;$C93,W$80&lt;=($B93+$C93)),$D93/$B93,0)/IF(A.8.FATOR!W93=0,1,A.8.FATOR!W93))</f>
        <v>0</v>
      </c>
      <c r="X93" s="96">
        <f>IF(AND(X$80=$B$81,$C93=$B$81),$D93,IF(AND(X$80&gt;$C93,X$80&lt;=($B93+$C93)),$D93/$B93,0)/IF(A.8.FATOR!X93=0,1,A.8.FATOR!X93))</f>
        <v>0</v>
      </c>
      <c r="Y93" s="85"/>
      <c r="Z93" s="83"/>
    </row>
    <row r="94" spans="2:26" x14ac:dyDescent="0.2">
      <c r="B94" s="517">
        <f t="shared" si="21"/>
        <v>7</v>
      </c>
      <c r="C94" s="114">
        <f t="shared" si="22"/>
        <v>13</v>
      </c>
      <c r="D94" s="97">
        <f t="shared" si="20"/>
        <v>0</v>
      </c>
      <c r="E94" s="96">
        <f>IF(AND(E$80=$B$81,$C94=$B$81),$D94,IF(AND(E$80&gt;$C94,E$80&lt;=($B94+$C94)),$D94/$B94,0)/IF(A.8.FATOR!E94=0,1,A.8.FATOR!E94))</f>
        <v>0</v>
      </c>
      <c r="F94" s="96">
        <f>IF(AND(F$80=$B$81,$C94=$B$81),$D94,IF(AND(F$80&gt;$C94,F$80&lt;=($B94+$C94)),$D94/$B94,0)/IF(A.8.FATOR!F94=0,1,A.8.FATOR!F94))</f>
        <v>0</v>
      </c>
      <c r="G94" s="96">
        <f>IF(AND(G$80=$B$81,$C94=$B$81),$D94,IF(AND(G$80&gt;$C94,G$80&lt;=($B94+$C94)),$D94/$B94,0)/IF(A.8.FATOR!G94=0,1,A.8.FATOR!G94))</f>
        <v>0</v>
      </c>
      <c r="H94" s="96">
        <f>IF(AND(H$80=$B$81,$C94=$B$81),$D94,IF(AND(H$80&gt;$C94,H$80&lt;=($B94+$C94)),$D94/$B94,0)/IF(A.8.FATOR!H94=0,1,A.8.FATOR!H94))</f>
        <v>0</v>
      </c>
      <c r="I94" s="96">
        <f>IF(AND(I$80=$B$81,$C94=$B$81),$D94,IF(AND(I$80&gt;$C94,I$80&lt;=($B94+$C94)),$D94/$B94,0)/IF(A.8.FATOR!I94=0,1,A.8.FATOR!I94))</f>
        <v>0</v>
      </c>
      <c r="J94" s="96">
        <f>IF(AND(J$80=$B$81,$C94=$B$81),$D94,IF(AND(J$80&gt;$C94,J$80&lt;=($B94+$C94)),$D94/$B94,0)/IF(A.8.FATOR!J94=0,1,A.8.FATOR!J94))</f>
        <v>0</v>
      </c>
      <c r="K94" s="96">
        <f>IF(AND(K$80=$B$81,$C94=$B$81),$D94,IF(AND(K$80&gt;$C94,K$80&lt;=($B94+$C94)),$D94/$B94,0)/IF(A.8.FATOR!K94=0,1,A.8.FATOR!K94))</f>
        <v>0</v>
      </c>
      <c r="L94" s="96">
        <f>IF(AND(L$80=$B$81,$C94=$B$81),$D94,IF(AND(L$80&gt;$C94,L$80&lt;=($B94+$C94)),$D94/$B94,0)/IF(A.8.FATOR!L94=0,1,A.8.FATOR!L94))</f>
        <v>0</v>
      </c>
      <c r="M94" s="96">
        <f>IF(AND(M$80=$B$81,$C94=$B$81),$D94,IF(AND(M$80&gt;$C94,M$80&lt;=($B94+$C94)),$D94/$B94,0)/IF(A.8.FATOR!M94=0,1,A.8.FATOR!M94))</f>
        <v>0</v>
      </c>
      <c r="N94" s="96">
        <f>IF(AND(N$80=$B$81,$C94=$B$81),$D94,IF(AND(N$80&gt;$C94,N$80&lt;=($B94+$C94)),$D94/$B94,0)/IF(A.8.FATOR!N94=0,1,A.8.FATOR!N94))</f>
        <v>0</v>
      </c>
      <c r="O94" s="96">
        <f>IF(AND(O$80=$B$81,$C94=$B$81),$D94,IF(AND(O$80&gt;$C94,O$80&lt;=($B94+$C94)),$D94/$B94,0)/IF(A.8.FATOR!O94=0,1,A.8.FATOR!O94))</f>
        <v>0</v>
      </c>
      <c r="P94" s="96">
        <f>IF(AND(P$80=$B$81,$C94=$B$81),$D94,IF(AND(P$80&gt;$C94,P$80&lt;=($B94+$C94)),$D94/$B94,0)/IF(A.8.FATOR!P94=0,1,A.8.FATOR!P94))</f>
        <v>0</v>
      </c>
      <c r="Q94" s="96">
        <f>IF(AND(Q$80=$B$81,$C94=$B$81),$D94,IF(AND(Q$80&gt;$C94,Q$80&lt;=($B94+$C94)),$D94/$B94,0)/IF(A.8.FATOR!Q94=0,1,A.8.FATOR!Q94))</f>
        <v>0</v>
      </c>
      <c r="R94" s="96">
        <f>IF(AND(R$80=$B$81,$C94=$B$81),$D94,IF(AND(R$80&gt;$C94,R$80&lt;=($B94+$C94)),$D94/$B94,0)/IF(A.8.FATOR!R94=0,1,A.8.FATOR!R94))</f>
        <v>0</v>
      </c>
      <c r="S94" s="96">
        <f>IF(AND(S$80=$B$81,$C94=$B$81),$D94,IF(AND(S$80&gt;$C94,S$80&lt;=($B94+$C94)),$D94/$B94,0)/IF(A.8.FATOR!S94=0,1,A.8.FATOR!S94))</f>
        <v>0</v>
      </c>
      <c r="T94" s="96">
        <f>IF(AND(T$80=$B$81,$C94=$B$81),$D94,IF(AND(T$80&gt;$C94,T$80&lt;=($B94+$C94)),$D94/$B94,0)/IF(A.8.FATOR!T94=0,1,A.8.FATOR!T94))</f>
        <v>0</v>
      </c>
      <c r="U94" s="96">
        <f>IF(AND(U$80=$B$81,$C94=$B$81),$D94,IF(AND(U$80&gt;$C94,U$80&lt;=($B94+$C94)),$D94/$B94,0)/IF(A.8.FATOR!U94=0,1,A.8.FATOR!U94))</f>
        <v>0</v>
      </c>
      <c r="V94" s="96">
        <f>IF(AND(V$80=$B$81,$C94=$B$81),$D94,IF(AND(V$80&gt;$C94,V$80&lt;=($B94+$C94)),$D94/$B94,0)/IF(A.8.FATOR!V94=0,1,A.8.FATOR!V94))</f>
        <v>0</v>
      </c>
      <c r="W94" s="96">
        <f>IF(AND(W$80=$B$81,$C94=$B$81),$D94,IF(AND(W$80&gt;$C94,W$80&lt;=($B94+$C94)),$D94/$B94,0)/IF(A.8.FATOR!W94=0,1,A.8.FATOR!W94))</f>
        <v>0</v>
      </c>
      <c r="X94" s="96">
        <f>IF(AND(X$80=$B$81,$C94=$B$81),$D94,IF(AND(X$80&gt;$C94,X$80&lt;=($B94+$C94)),$D94/$B94,0)/IF(A.8.FATOR!X94=0,1,A.8.FATOR!X94))</f>
        <v>0</v>
      </c>
      <c r="Y94" s="85"/>
      <c r="Z94" s="83"/>
    </row>
    <row r="95" spans="2:26" x14ac:dyDescent="0.2">
      <c r="B95" s="517">
        <f t="shared" si="21"/>
        <v>6</v>
      </c>
      <c r="C95" s="114">
        <f t="shared" si="22"/>
        <v>14</v>
      </c>
      <c r="D95" s="97">
        <f t="shared" si="20"/>
        <v>0</v>
      </c>
      <c r="E95" s="96">
        <f>IF(AND(E$80=$B$81,$C95=$B$81),$D95,IF(AND(E$80&gt;$C95,E$80&lt;=($B95+$C95)),$D95/$B95,0)/IF(A.8.FATOR!E95=0,1,A.8.FATOR!E95))</f>
        <v>0</v>
      </c>
      <c r="F95" s="96">
        <f>IF(AND(F$80=$B$81,$C95=$B$81),$D95,IF(AND(F$80&gt;$C95,F$80&lt;=($B95+$C95)),$D95/$B95,0)/IF(A.8.FATOR!F95=0,1,A.8.FATOR!F95))</f>
        <v>0</v>
      </c>
      <c r="G95" s="96">
        <f>IF(AND(G$80=$B$81,$C95=$B$81),$D95,IF(AND(G$80&gt;$C95,G$80&lt;=($B95+$C95)),$D95/$B95,0)/IF(A.8.FATOR!G95=0,1,A.8.FATOR!G95))</f>
        <v>0</v>
      </c>
      <c r="H95" s="96">
        <f>IF(AND(H$80=$B$81,$C95=$B$81),$D95,IF(AND(H$80&gt;$C95,H$80&lt;=($B95+$C95)),$D95/$B95,0)/IF(A.8.FATOR!H95=0,1,A.8.FATOR!H95))</f>
        <v>0</v>
      </c>
      <c r="I95" s="96">
        <f>IF(AND(I$80=$B$81,$C95=$B$81),$D95,IF(AND(I$80&gt;$C95,I$80&lt;=($B95+$C95)),$D95/$B95,0)/IF(A.8.FATOR!I95=0,1,A.8.FATOR!I95))</f>
        <v>0</v>
      </c>
      <c r="J95" s="96">
        <f>IF(AND(J$80=$B$81,$C95=$B$81),$D95,IF(AND(J$80&gt;$C95,J$80&lt;=($B95+$C95)),$D95/$B95,0)/IF(A.8.FATOR!J95=0,1,A.8.FATOR!J95))</f>
        <v>0</v>
      </c>
      <c r="K95" s="96">
        <f>IF(AND(K$80=$B$81,$C95=$B$81),$D95,IF(AND(K$80&gt;$C95,K$80&lt;=($B95+$C95)),$D95/$B95,0)/IF(A.8.FATOR!K95=0,1,A.8.FATOR!K95))</f>
        <v>0</v>
      </c>
      <c r="L95" s="96">
        <f>IF(AND(L$80=$B$81,$C95=$B$81),$D95,IF(AND(L$80&gt;$C95,L$80&lt;=($B95+$C95)),$D95/$B95,0)/IF(A.8.FATOR!L95=0,1,A.8.FATOR!L95))</f>
        <v>0</v>
      </c>
      <c r="M95" s="96">
        <f>IF(AND(M$80=$B$81,$C95=$B$81),$D95,IF(AND(M$80&gt;$C95,M$80&lt;=($B95+$C95)),$D95/$B95,0)/IF(A.8.FATOR!M95=0,1,A.8.FATOR!M95))</f>
        <v>0</v>
      </c>
      <c r="N95" s="96">
        <f>IF(AND(N$80=$B$81,$C95=$B$81),$D95,IF(AND(N$80&gt;$C95,N$80&lt;=($B95+$C95)),$D95/$B95,0)/IF(A.8.FATOR!N95=0,1,A.8.FATOR!N95))</f>
        <v>0</v>
      </c>
      <c r="O95" s="96">
        <f>IF(AND(O$80=$B$81,$C95=$B$81),$D95,IF(AND(O$80&gt;$C95,O$80&lt;=($B95+$C95)),$D95/$B95,0)/IF(A.8.FATOR!O95=0,1,A.8.FATOR!O95))</f>
        <v>0</v>
      </c>
      <c r="P95" s="96">
        <f>IF(AND(P$80=$B$81,$C95=$B$81),$D95,IF(AND(P$80&gt;$C95,P$80&lt;=($B95+$C95)),$D95/$B95,0)/IF(A.8.FATOR!P95=0,1,A.8.FATOR!P95))</f>
        <v>0</v>
      </c>
      <c r="Q95" s="96">
        <f>IF(AND(Q$80=$B$81,$C95=$B$81),$D95,IF(AND(Q$80&gt;$C95,Q$80&lt;=($B95+$C95)),$D95/$B95,0)/IF(A.8.FATOR!Q95=0,1,A.8.FATOR!Q95))</f>
        <v>0</v>
      </c>
      <c r="R95" s="96">
        <f>IF(AND(R$80=$B$81,$C95=$B$81),$D95,IF(AND(R$80&gt;$C95,R$80&lt;=($B95+$C95)),$D95/$B95,0)/IF(A.8.FATOR!R95=0,1,A.8.FATOR!R95))</f>
        <v>0</v>
      </c>
      <c r="S95" s="96">
        <f>IF(AND(S$80=$B$81,$C95=$B$81),$D95,IF(AND(S$80&gt;$C95,S$80&lt;=($B95+$C95)),$D95/$B95,0)/IF(A.8.FATOR!S95=0,1,A.8.FATOR!S95))</f>
        <v>0</v>
      </c>
      <c r="T95" s="96">
        <f>IF(AND(T$80=$B$81,$C95=$B$81),$D95,IF(AND(T$80&gt;$C95,T$80&lt;=($B95+$C95)),$D95/$B95,0)/IF(A.8.FATOR!T95=0,1,A.8.FATOR!T95))</f>
        <v>0</v>
      </c>
      <c r="U95" s="96">
        <f>IF(AND(U$80=$B$81,$C95=$B$81),$D95,IF(AND(U$80&gt;$C95,U$80&lt;=($B95+$C95)),$D95/$B95,0)/IF(A.8.FATOR!U95=0,1,A.8.FATOR!U95))</f>
        <v>0</v>
      </c>
      <c r="V95" s="96">
        <f>IF(AND(V$80=$B$81,$C95=$B$81),$D95,IF(AND(V$80&gt;$C95,V$80&lt;=($B95+$C95)),$D95/$B95,0)/IF(A.8.FATOR!V95=0,1,A.8.FATOR!V95))</f>
        <v>0</v>
      </c>
      <c r="W95" s="96">
        <f>IF(AND(W$80=$B$81,$C95=$B$81),$D95,IF(AND(W$80&gt;$C95,W$80&lt;=($B95+$C95)),$D95/$B95,0)/IF(A.8.FATOR!W95=0,1,A.8.FATOR!W95))</f>
        <v>0</v>
      </c>
      <c r="X95" s="96">
        <f>IF(AND(X$80=$B$81,$C95=$B$81),$D95,IF(AND(X$80&gt;$C95,X$80&lt;=($B95+$C95)),$D95/$B95,0)/IF(A.8.FATOR!X95=0,1,A.8.FATOR!X95))</f>
        <v>0</v>
      </c>
      <c r="Y95" s="85"/>
      <c r="Z95" s="83"/>
    </row>
    <row r="96" spans="2:26" x14ac:dyDescent="0.2">
      <c r="B96" s="517">
        <f t="shared" si="21"/>
        <v>5</v>
      </c>
      <c r="C96" s="114">
        <f t="shared" si="22"/>
        <v>15</v>
      </c>
      <c r="D96" s="97">
        <f t="shared" si="20"/>
        <v>0</v>
      </c>
      <c r="E96" s="96">
        <f>IF(AND(E$80=$B$81,$C96=$B$81),$D96,IF(AND(E$80&gt;$C96,E$80&lt;=($B96+$C96)),$D96/$B96,0)/IF(A.8.FATOR!E96=0,1,A.8.FATOR!E96))</f>
        <v>0</v>
      </c>
      <c r="F96" s="96">
        <f>IF(AND(F$80=$B$81,$C96=$B$81),$D96,IF(AND(F$80&gt;$C96,F$80&lt;=($B96+$C96)),$D96/$B96,0)/IF(A.8.FATOR!F96=0,1,A.8.FATOR!F96))</f>
        <v>0</v>
      </c>
      <c r="G96" s="96">
        <f>IF(AND(G$80=$B$81,$C96=$B$81),$D96,IF(AND(G$80&gt;$C96,G$80&lt;=($B96+$C96)),$D96/$B96,0)/IF(A.8.FATOR!G96=0,1,A.8.FATOR!G96))</f>
        <v>0</v>
      </c>
      <c r="H96" s="96">
        <f>IF(AND(H$80=$B$81,$C96=$B$81),$D96,IF(AND(H$80&gt;$C96,H$80&lt;=($B96+$C96)),$D96/$B96,0)/IF(A.8.FATOR!H96=0,1,A.8.FATOR!H96))</f>
        <v>0</v>
      </c>
      <c r="I96" s="96">
        <f>IF(AND(I$80=$B$81,$C96=$B$81),$D96,IF(AND(I$80&gt;$C96,I$80&lt;=($B96+$C96)),$D96/$B96,0)/IF(A.8.FATOR!I96=0,1,A.8.FATOR!I96))</f>
        <v>0</v>
      </c>
      <c r="J96" s="96">
        <f>IF(AND(J$80=$B$81,$C96=$B$81),$D96,IF(AND(J$80&gt;$C96,J$80&lt;=($B96+$C96)),$D96/$B96,0)/IF(A.8.FATOR!J96=0,1,A.8.FATOR!J96))</f>
        <v>0</v>
      </c>
      <c r="K96" s="96">
        <f>IF(AND(K$80=$B$81,$C96=$B$81),$D96,IF(AND(K$80&gt;$C96,K$80&lt;=($B96+$C96)),$D96/$B96,0)/IF(A.8.FATOR!K96=0,1,A.8.FATOR!K96))</f>
        <v>0</v>
      </c>
      <c r="L96" s="96">
        <f>IF(AND(L$80=$B$81,$C96=$B$81),$D96,IF(AND(L$80&gt;$C96,L$80&lt;=($B96+$C96)),$D96/$B96,0)/IF(A.8.FATOR!L96=0,1,A.8.FATOR!L96))</f>
        <v>0</v>
      </c>
      <c r="M96" s="96">
        <f>IF(AND(M$80=$B$81,$C96=$B$81),$D96,IF(AND(M$80&gt;$C96,M$80&lt;=($B96+$C96)),$D96/$B96,0)/IF(A.8.FATOR!M96=0,1,A.8.FATOR!M96))</f>
        <v>0</v>
      </c>
      <c r="N96" s="96">
        <f>IF(AND(N$80=$B$81,$C96=$B$81),$D96,IF(AND(N$80&gt;$C96,N$80&lt;=($B96+$C96)),$D96/$B96,0)/IF(A.8.FATOR!N96=0,1,A.8.FATOR!N96))</f>
        <v>0</v>
      </c>
      <c r="O96" s="96">
        <f>IF(AND(O$80=$B$81,$C96=$B$81),$D96,IF(AND(O$80&gt;$C96,O$80&lt;=($B96+$C96)),$D96/$B96,0)/IF(A.8.FATOR!O96=0,1,A.8.FATOR!O96))</f>
        <v>0</v>
      </c>
      <c r="P96" s="96">
        <f>IF(AND(P$80=$B$81,$C96=$B$81),$D96,IF(AND(P$80&gt;$C96,P$80&lt;=($B96+$C96)),$D96/$B96,0)/IF(A.8.FATOR!P96=0,1,A.8.FATOR!P96))</f>
        <v>0</v>
      </c>
      <c r="Q96" s="96">
        <f>IF(AND(Q$80=$B$81,$C96=$B$81),$D96,IF(AND(Q$80&gt;$C96,Q$80&lt;=($B96+$C96)),$D96/$B96,0)/IF(A.8.FATOR!Q96=0,1,A.8.FATOR!Q96))</f>
        <v>0</v>
      </c>
      <c r="R96" s="96">
        <f>IF(AND(R$80=$B$81,$C96=$B$81),$D96,IF(AND(R$80&gt;$C96,R$80&lt;=($B96+$C96)),$D96/$B96,0)/IF(A.8.FATOR!R96=0,1,A.8.FATOR!R96))</f>
        <v>0</v>
      </c>
      <c r="S96" s="96">
        <f>IF(AND(S$80=$B$81,$C96=$B$81),$D96,IF(AND(S$80&gt;$C96,S$80&lt;=($B96+$C96)),$D96/$B96,0)/IF(A.8.FATOR!S96=0,1,A.8.FATOR!S96))</f>
        <v>0</v>
      </c>
      <c r="T96" s="96">
        <f>IF(AND(T$80=$B$81,$C96=$B$81),$D96,IF(AND(T$80&gt;$C96,T$80&lt;=($B96+$C96)),$D96/$B96,0)/IF(A.8.FATOR!T96=0,1,A.8.FATOR!T96))</f>
        <v>0</v>
      </c>
      <c r="U96" s="96">
        <f>IF(AND(U$80=$B$81,$C96=$B$81),$D96,IF(AND(U$80&gt;$C96,U$80&lt;=($B96+$C96)),$D96/$B96,0)/IF(A.8.FATOR!U96=0,1,A.8.FATOR!U96))</f>
        <v>0</v>
      </c>
      <c r="V96" s="96">
        <f>IF(AND(V$80=$B$81,$C96=$B$81),$D96,IF(AND(V$80&gt;$C96,V$80&lt;=($B96+$C96)),$D96/$B96,0)/IF(A.8.FATOR!V96=0,1,A.8.FATOR!V96))</f>
        <v>0</v>
      </c>
      <c r="W96" s="96">
        <f>IF(AND(W$80=$B$81,$C96=$B$81),$D96,IF(AND(W$80&gt;$C96,W$80&lt;=($B96+$C96)),$D96/$B96,0)/IF(A.8.FATOR!W96=0,1,A.8.FATOR!W96))</f>
        <v>0</v>
      </c>
      <c r="X96" s="96">
        <f>IF(AND(X$80=$B$81,$C96=$B$81),$D96,IF(AND(X$80&gt;$C96,X$80&lt;=($B96+$C96)),$D96/$B96,0)/IF(A.8.FATOR!X96=0,1,A.8.FATOR!X96))</f>
        <v>0</v>
      </c>
      <c r="Y96" s="85"/>
      <c r="Z96" s="83"/>
    </row>
    <row r="97" spans="2:26" x14ac:dyDescent="0.2">
      <c r="B97" s="517">
        <f t="shared" si="21"/>
        <v>4</v>
      </c>
      <c r="C97" s="114">
        <f t="shared" si="22"/>
        <v>16</v>
      </c>
      <c r="D97" s="97">
        <f t="shared" si="20"/>
        <v>0</v>
      </c>
      <c r="E97" s="96">
        <f>IF(AND(E$80=$B$81,$C97=$B$81),$D97,IF(AND(E$80&gt;$C97,E$80&lt;=($B97+$C97)),$D97/$B97,0)/IF(A.8.FATOR!E97=0,1,A.8.FATOR!E97))</f>
        <v>0</v>
      </c>
      <c r="F97" s="96">
        <f>IF(AND(F$80=$B$81,$C97=$B$81),$D97,IF(AND(F$80&gt;$C97,F$80&lt;=($B97+$C97)),$D97/$B97,0)/IF(A.8.FATOR!F97=0,1,A.8.FATOR!F97))</f>
        <v>0</v>
      </c>
      <c r="G97" s="96">
        <f>IF(AND(G$80=$B$81,$C97=$B$81),$D97,IF(AND(G$80&gt;$C97,G$80&lt;=($B97+$C97)),$D97/$B97,0)/IF(A.8.FATOR!G97=0,1,A.8.FATOR!G97))</f>
        <v>0</v>
      </c>
      <c r="H97" s="96">
        <f>IF(AND(H$80=$B$81,$C97=$B$81),$D97,IF(AND(H$80&gt;$C97,H$80&lt;=($B97+$C97)),$D97/$B97,0)/IF(A.8.FATOR!H97=0,1,A.8.FATOR!H97))</f>
        <v>0</v>
      </c>
      <c r="I97" s="96">
        <f>IF(AND(I$80=$B$81,$C97=$B$81),$D97,IF(AND(I$80&gt;$C97,I$80&lt;=($B97+$C97)),$D97/$B97,0)/IF(A.8.FATOR!I97=0,1,A.8.FATOR!I97))</f>
        <v>0</v>
      </c>
      <c r="J97" s="96">
        <f>IF(AND(J$80=$B$81,$C97=$B$81),$D97,IF(AND(J$80&gt;$C97,J$80&lt;=($B97+$C97)),$D97/$B97,0)/IF(A.8.FATOR!J97=0,1,A.8.FATOR!J97))</f>
        <v>0</v>
      </c>
      <c r="K97" s="96">
        <f>IF(AND(K$80=$B$81,$C97=$B$81),$D97,IF(AND(K$80&gt;$C97,K$80&lt;=($B97+$C97)),$D97/$B97,0)/IF(A.8.FATOR!K97=0,1,A.8.FATOR!K97))</f>
        <v>0</v>
      </c>
      <c r="L97" s="96">
        <f>IF(AND(L$80=$B$81,$C97=$B$81),$D97,IF(AND(L$80&gt;$C97,L$80&lt;=($B97+$C97)),$D97/$B97,0)/IF(A.8.FATOR!L97=0,1,A.8.FATOR!L97))</f>
        <v>0</v>
      </c>
      <c r="M97" s="96">
        <f>IF(AND(M$80=$B$81,$C97=$B$81),$D97,IF(AND(M$80&gt;$C97,M$80&lt;=($B97+$C97)),$D97/$B97,0)/IF(A.8.FATOR!M97=0,1,A.8.FATOR!M97))</f>
        <v>0</v>
      </c>
      <c r="N97" s="96">
        <f>IF(AND(N$80=$B$81,$C97=$B$81),$D97,IF(AND(N$80&gt;$C97,N$80&lt;=($B97+$C97)),$D97/$B97,0)/IF(A.8.FATOR!N97=0,1,A.8.FATOR!N97))</f>
        <v>0</v>
      </c>
      <c r="O97" s="96">
        <f>IF(AND(O$80=$B$81,$C97=$B$81),$D97,IF(AND(O$80&gt;$C97,O$80&lt;=($B97+$C97)),$D97/$B97,0)/IF(A.8.FATOR!O97=0,1,A.8.FATOR!O97))</f>
        <v>0</v>
      </c>
      <c r="P97" s="96">
        <f>IF(AND(P$80=$B$81,$C97=$B$81),$D97,IF(AND(P$80&gt;$C97,P$80&lt;=($B97+$C97)),$D97/$B97,0)/IF(A.8.FATOR!P97=0,1,A.8.FATOR!P97))</f>
        <v>0</v>
      </c>
      <c r="Q97" s="96">
        <f>IF(AND(Q$80=$B$81,$C97=$B$81),$D97,IF(AND(Q$80&gt;$C97,Q$80&lt;=($B97+$C97)),$D97/$B97,0)/IF(A.8.FATOR!Q97=0,1,A.8.FATOR!Q97))</f>
        <v>0</v>
      </c>
      <c r="R97" s="96">
        <f>IF(AND(R$80=$B$81,$C97=$B$81),$D97,IF(AND(R$80&gt;$C97,R$80&lt;=($B97+$C97)),$D97/$B97,0)/IF(A.8.FATOR!R97=0,1,A.8.FATOR!R97))</f>
        <v>0</v>
      </c>
      <c r="S97" s="96">
        <f>IF(AND(S$80=$B$81,$C97=$B$81),$D97,IF(AND(S$80&gt;$C97,S$80&lt;=($B97+$C97)),$D97/$B97,0)/IF(A.8.FATOR!S97=0,1,A.8.FATOR!S97))</f>
        <v>0</v>
      </c>
      <c r="T97" s="96">
        <f>IF(AND(T$80=$B$81,$C97=$B$81),$D97,IF(AND(T$80&gt;$C97,T$80&lt;=($B97+$C97)),$D97/$B97,0)/IF(A.8.FATOR!T97=0,1,A.8.FATOR!T97))</f>
        <v>0</v>
      </c>
      <c r="U97" s="96">
        <f>IF(AND(U$80=$B$81,$C97=$B$81),$D97,IF(AND(U$80&gt;$C97,U$80&lt;=($B97+$C97)),$D97/$B97,0)/IF(A.8.FATOR!U97=0,1,A.8.FATOR!U97))</f>
        <v>0</v>
      </c>
      <c r="V97" s="96">
        <f>IF(AND(V$80=$B$81,$C97=$B$81),$D97,IF(AND(V$80&gt;$C97,V$80&lt;=($B97+$C97)),$D97/$B97,0)/IF(A.8.FATOR!V97=0,1,A.8.FATOR!V97))</f>
        <v>0</v>
      </c>
      <c r="W97" s="96">
        <f>IF(AND(W$80=$B$81,$C97=$B$81),$D97,IF(AND(W$80&gt;$C97,W$80&lt;=($B97+$C97)),$D97/$B97,0)/IF(A.8.FATOR!W97=0,1,A.8.FATOR!W97))</f>
        <v>0</v>
      </c>
      <c r="X97" s="96">
        <f>IF(AND(X$80=$B$81,$C97=$B$81),$D97,IF(AND(X$80&gt;$C97,X$80&lt;=($B97+$C97)),$D97/$B97,0)/IF(A.8.FATOR!X97=0,1,A.8.FATOR!X97))</f>
        <v>0</v>
      </c>
      <c r="Y97" s="85"/>
      <c r="Z97" s="83"/>
    </row>
    <row r="98" spans="2:26" x14ac:dyDescent="0.2">
      <c r="B98" s="517">
        <f t="shared" si="21"/>
        <v>3</v>
      </c>
      <c r="C98" s="114">
        <f t="shared" si="22"/>
        <v>17</v>
      </c>
      <c r="D98" s="97">
        <f t="shared" si="20"/>
        <v>0</v>
      </c>
      <c r="E98" s="96">
        <f>IF(AND(E$80=$B$81,$C98=$B$81),$D98,IF(AND(E$80&gt;$C98,E$80&lt;=($B98+$C98)),$D98/$B98,0)/IF(A.8.FATOR!E98=0,1,A.8.FATOR!E98))</f>
        <v>0</v>
      </c>
      <c r="F98" s="96">
        <f>IF(AND(F$80=$B$81,$C98=$B$81),$D98,IF(AND(F$80&gt;$C98,F$80&lt;=($B98+$C98)),$D98/$B98,0)/IF(A.8.FATOR!F98=0,1,A.8.FATOR!F98))</f>
        <v>0</v>
      </c>
      <c r="G98" s="96">
        <f>IF(AND(G$80=$B$81,$C98=$B$81),$D98,IF(AND(G$80&gt;$C98,G$80&lt;=($B98+$C98)),$D98/$B98,0)/IF(A.8.FATOR!G98=0,1,A.8.FATOR!G98))</f>
        <v>0</v>
      </c>
      <c r="H98" s="96">
        <f>IF(AND(H$80=$B$81,$C98=$B$81),$D98,IF(AND(H$80&gt;$C98,H$80&lt;=($B98+$C98)),$D98/$B98,0)/IF(A.8.FATOR!H98=0,1,A.8.FATOR!H98))</f>
        <v>0</v>
      </c>
      <c r="I98" s="96">
        <f>IF(AND(I$80=$B$81,$C98=$B$81),$D98,IF(AND(I$80&gt;$C98,I$80&lt;=($B98+$C98)),$D98/$B98,0)/IF(A.8.FATOR!I98=0,1,A.8.FATOR!I98))</f>
        <v>0</v>
      </c>
      <c r="J98" s="96">
        <f>IF(AND(J$80=$B$81,$C98=$B$81),$D98,IF(AND(J$80&gt;$C98,J$80&lt;=($B98+$C98)),$D98/$B98,0)/IF(A.8.FATOR!J98=0,1,A.8.FATOR!J98))</f>
        <v>0</v>
      </c>
      <c r="K98" s="96">
        <f>IF(AND(K$80=$B$81,$C98=$B$81),$D98,IF(AND(K$80&gt;$C98,K$80&lt;=($B98+$C98)),$D98/$B98,0)/IF(A.8.FATOR!K98=0,1,A.8.FATOR!K98))</f>
        <v>0</v>
      </c>
      <c r="L98" s="96">
        <f>IF(AND(L$80=$B$81,$C98=$B$81),$D98,IF(AND(L$80&gt;$C98,L$80&lt;=($B98+$C98)),$D98/$B98,0)/IF(A.8.FATOR!L98=0,1,A.8.FATOR!L98))</f>
        <v>0</v>
      </c>
      <c r="M98" s="96">
        <f>IF(AND(M$80=$B$81,$C98=$B$81),$D98,IF(AND(M$80&gt;$C98,M$80&lt;=($B98+$C98)),$D98/$B98,0)/IF(A.8.FATOR!M98=0,1,A.8.FATOR!M98))</f>
        <v>0</v>
      </c>
      <c r="N98" s="96">
        <f>IF(AND(N$80=$B$81,$C98=$B$81),$D98,IF(AND(N$80&gt;$C98,N$80&lt;=($B98+$C98)),$D98/$B98,0)/IF(A.8.FATOR!N98=0,1,A.8.FATOR!N98))</f>
        <v>0</v>
      </c>
      <c r="O98" s="96">
        <f>IF(AND(O$80=$B$81,$C98=$B$81),$D98,IF(AND(O$80&gt;$C98,O$80&lt;=($B98+$C98)),$D98/$B98,0)/IF(A.8.FATOR!O98=0,1,A.8.FATOR!O98))</f>
        <v>0</v>
      </c>
      <c r="P98" s="96">
        <f>IF(AND(P$80=$B$81,$C98=$B$81),$D98,IF(AND(P$80&gt;$C98,P$80&lt;=($B98+$C98)),$D98/$B98,0)/IF(A.8.FATOR!P98=0,1,A.8.FATOR!P98))</f>
        <v>0</v>
      </c>
      <c r="Q98" s="96">
        <f>IF(AND(Q$80=$B$81,$C98=$B$81),$D98,IF(AND(Q$80&gt;$C98,Q$80&lt;=($B98+$C98)),$D98/$B98,0)/IF(A.8.FATOR!Q98=0,1,A.8.FATOR!Q98))</f>
        <v>0</v>
      </c>
      <c r="R98" s="96">
        <f>IF(AND(R$80=$B$81,$C98=$B$81),$D98,IF(AND(R$80&gt;$C98,R$80&lt;=($B98+$C98)),$D98/$B98,0)/IF(A.8.FATOR!R98=0,1,A.8.FATOR!R98))</f>
        <v>0</v>
      </c>
      <c r="S98" s="96">
        <f>IF(AND(S$80=$B$81,$C98=$B$81),$D98,IF(AND(S$80&gt;$C98,S$80&lt;=($B98+$C98)),$D98/$B98,0)/IF(A.8.FATOR!S98=0,1,A.8.FATOR!S98))</f>
        <v>0</v>
      </c>
      <c r="T98" s="96">
        <f>IF(AND(T$80=$B$81,$C98=$B$81),$D98,IF(AND(T$80&gt;$C98,T$80&lt;=($B98+$C98)),$D98/$B98,0)/IF(A.8.FATOR!T98=0,1,A.8.FATOR!T98))</f>
        <v>0</v>
      </c>
      <c r="U98" s="96">
        <f>IF(AND(U$80=$B$81,$C98=$B$81),$D98,IF(AND(U$80&gt;$C98,U$80&lt;=($B98+$C98)),$D98/$B98,0)/IF(A.8.FATOR!U98=0,1,A.8.FATOR!U98))</f>
        <v>0</v>
      </c>
      <c r="V98" s="96">
        <f>IF(AND(V$80=$B$81,$C98=$B$81),$D98,IF(AND(V$80&gt;$C98,V$80&lt;=($B98+$C98)),$D98/$B98,0)/IF(A.8.FATOR!V98=0,1,A.8.FATOR!V98))</f>
        <v>0</v>
      </c>
      <c r="W98" s="96">
        <f>IF(AND(W$80=$B$81,$C98=$B$81),$D98,IF(AND(W$80&gt;$C98,W$80&lt;=($B98+$C98)),$D98/$B98,0)/IF(A.8.FATOR!W98=0,1,A.8.FATOR!W98))</f>
        <v>0</v>
      </c>
      <c r="X98" s="96">
        <f>IF(AND(X$80=$B$81,$C98=$B$81),$D98,IF(AND(X$80&gt;$C98,X$80&lt;=($B98+$C98)),$D98/$B98,0)/IF(A.8.FATOR!X98=0,1,A.8.FATOR!X98))</f>
        <v>0</v>
      </c>
      <c r="Y98" s="85"/>
      <c r="Z98" s="83"/>
    </row>
    <row r="99" spans="2:26" x14ac:dyDescent="0.2">
      <c r="B99" s="517">
        <f t="shared" si="21"/>
        <v>2</v>
      </c>
      <c r="C99" s="114">
        <f t="shared" si="22"/>
        <v>18</v>
      </c>
      <c r="D99" s="97">
        <f t="shared" si="20"/>
        <v>0</v>
      </c>
      <c r="E99" s="96">
        <f>IF(AND(E$80=$B$81,$C99=$B$81),$D99,IF(AND(E$80&gt;$C99,E$80&lt;=($B99+$C99)),$D99/$B99,0)/IF(A.8.FATOR!E99=0,1,A.8.FATOR!E99))</f>
        <v>0</v>
      </c>
      <c r="F99" s="96">
        <f>IF(AND(F$80=$B$81,$C99=$B$81),$D99,IF(AND(F$80&gt;$C99,F$80&lt;=($B99+$C99)),$D99/$B99,0)/IF(A.8.FATOR!F99=0,1,A.8.FATOR!F99))</f>
        <v>0</v>
      </c>
      <c r="G99" s="96">
        <f>IF(AND(G$80=$B$81,$C99=$B$81),$D99,IF(AND(G$80&gt;$C99,G$80&lt;=($B99+$C99)),$D99/$B99,0)/IF(A.8.FATOR!G99=0,1,A.8.FATOR!G99))</f>
        <v>0</v>
      </c>
      <c r="H99" s="96">
        <f>IF(AND(H$80=$B$81,$C99=$B$81),$D99,IF(AND(H$80&gt;$C99,H$80&lt;=($B99+$C99)),$D99/$B99,0)/IF(A.8.FATOR!H99=0,1,A.8.FATOR!H99))</f>
        <v>0</v>
      </c>
      <c r="I99" s="96">
        <f>IF(AND(I$80=$B$81,$C99=$B$81),$D99,IF(AND(I$80&gt;$C99,I$80&lt;=($B99+$C99)),$D99/$B99,0)/IF(A.8.FATOR!I99=0,1,A.8.FATOR!I99))</f>
        <v>0</v>
      </c>
      <c r="J99" s="96">
        <f>IF(AND(J$80=$B$81,$C99=$B$81),$D99,IF(AND(J$80&gt;$C99,J$80&lt;=($B99+$C99)),$D99/$B99,0)/IF(A.8.FATOR!J99=0,1,A.8.FATOR!J99))</f>
        <v>0</v>
      </c>
      <c r="K99" s="96">
        <f>IF(AND(K$80=$B$81,$C99=$B$81),$D99,IF(AND(K$80&gt;$C99,K$80&lt;=($B99+$C99)),$D99/$B99,0)/IF(A.8.FATOR!K99=0,1,A.8.FATOR!K99))</f>
        <v>0</v>
      </c>
      <c r="L99" s="96">
        <f>IF(AND(L$80=$B$81,$C99=$B$81),$D99,IF(AND(L$80&gt;$C99,L$80&lt;=($B99+$C99)),$D99/$B99,0)/IF(A.8.FATOR!L99=0,1,A.8.FATOR!L99))</f>
        <v>0</v>
      </c>
      <c r="M99" s="96">
        <f>IF(AND(M$80=$B$81,$C99=$B$81),$D99,IF(AND(M$80&gt;$C99,M$80&lt;=($B99+$C99)),$D99/$B99,0)/IF(A.8.FATOR!M99=0,1,A.8.FATOR!M99))</f>
        <v>0</v>
      </c>
      <c r="N99" s="96">
        <f>IF(AND(N$80=$B$81,$C99=$B$81),$D99,IF(AND(N$80&gt;$C99,N$80&lt;=($B99+$C99)),$D99/$B99,0)/IF(A.8.FATOR!N99=0,1,A.8.FATOR!N99))</f>
        <v>0</v>
      </c>
      <c r="O99" s="96">
        <f>IF(AND(O$80=$B$81,$C99=$B$81),$D99,IF(AND(O$80&gt;$C99,O$80&lt;=($B99+$C99)),$D99/$B99,0)/IF(A.8.FATOR!O99=0,1,A.8.FATOR!O99))</f>
        <v>0</v>
      </c>
      <c r="P99" s="96">
        <f>IF(AND(P$80=$B$81,$C99=$B$81),$D99,IF(AND(P$80&gt;$C99,P$80&lt;=($B99+$C99)),$D99/$B99,0)/IF(A.8.FATOR!P99=0,1,A.8.FATOR!P99))</f>
        <v>0</v>
      </c>
      <c r="Q99" s="96">
        <f>IF(AND(Q$80=$B$81,$C99=$B$81),$D99,IF(AND(Q$80&gt;$C99,Q$80&lt;=($B99+$C99)),$D99/$B99,0)/IF(A.8.FATOR!Q99=0,1,A.8.FATOR!Q99))</f>
        <v>0</v>
      </c>
      <c r="R99" s="96">
        <f>IF(AND(R$80=$B$81,$C99=$B$81),$D99,IF(AND(R$80&gt;$C99,R$80&lt;=($B99+$C99)),$D99/$B99,0)/IF(A.8.FATOR!R99=0,1,A.8.FATOR!R99))</f>
        <v>0</v>
      </c>
      <c r="S99" s="96">
        <f>IF(AND(S$80=$B$81,$C99=$B$81),$D99,IF(AND(S$80&gt;$C99,S$80&lt;=($B99+$C99)),$D99/$B99,0)/IF(A.8.FATOR!S99=0,1,A.8.FATOR!S99))</f>
        <v>0</v>
      </c>
      <c r="T99" s="96">
        <f>IF(AND(T$80=$B$81,$C99=$B$81),$D99,IF(AND(T$80&gt;$C99,T$80&lt;=($B99+$C99)),$D99/$B99,0)/IF(A.8.FATOR!T99=0,1,A.8.FATOR!T99))</f>
        <v>0</v>
      </c>
      <c r="U99" s="96">
        <f>IF(AND(U$80=$B$81,$C99=$B$81),$D99,IF(AND(U$80&gt;$C99,U$80&lt;=($B99+$C99)),$D99/$B99,0)/IF(A.8.FATOR!U99=0,1,A.8.FATOR!U99))</f>
        <v>0</v>
      </c>
      <c r="V99" s="96">
        <f>IF(AND(V$80=$B$81,$C99=$B$81),$D99,IF(AND(V$80&gt;$C99,V$80&lt;=($B99+$C99)),$D99/$B99,0)/IF(A.8.FATOR!V99=0,1,A.8.FATOR!V99))</f>
        <v>0</v>
      </c>
      <c r="W99" s="96">
        <f>IF(AND(W$80=$B$81,$C99=$B$81),$D99,IF(AND(W$80&gt;$C99,W$80&lt;=($B99+$C99)),$D99/$B99,0)/IF(A.8.FATOR!W99=0,1,A.8.FATOR!W99))</f>
        <v>0</v>
      </c>
      <c r="X99" s="96">
        <f>IF(AND(X$80=$B$81,$C99=$B$81),$D99,IF(AND(X$80&gt;$C99,X$80&lt;=($B99+$C99)),$D99/$B99,0)/IF(A.8.FATOR!X99=0,1,A.8.FATOR!X99))</f>
        <v>0</v>
      </c>
      <c r="Y99" s="85"/>
      <c r="Z99" s="83"/>
    </row>
    <row r="100" spans="2:26" x14ac:dyDescent="0.2">
      <c r="B100" s="517">
        <f t="shared" si="21"/>
        <v>1</v>
      </c>
      <c r="C100" s="114">
        <f t="shared" si="22"/>
        <v>19</v>
      </c>
      <c r="D100" s="97">
        <f t="shared" si="20"/>
        <v>0</v>
      </c>
      <c r="E100" s="96">
        <f>IF(AND(E$80=$B$81,$C100=$B$81),$D100,IF(AND(E$80&gt;$C100,E$80&lt;=($B100+$C100)),$D100/$B100,0)/IF(A.8.FATOR!E100=0,1,A.8.FATOR!E100))</f>
        <v>0</v>
      </c>
      <c r="F100" s="96">
        <f>IF(AND(F$80=$B$81,$C100=$B$81),$D100,IF(AND(F$80&gt;$C100,F$80&lt;=($B100+$C100)),$D100/$B100,0)/IF(A.8.FATOR!F100=0,1,A.8.FATOR!F100))</f>
        <v>0</v>
      </c>
      <c r="G100" s="96">
        <f>IF(AND(G$80=$B$81,$C100=$B$81),$D100,IF(AND(G$80&gt;$C100,G$80&lt;=($B100+$C100)),$D100/$B100,0)/IF(A.8.FATOR!G100=0,1,A.8.FATOR!G100))</f>
        <v>0</v>
      </c>
      <c r="H100" s="96">
        <f>IF(AND(H$80=$B$81,$C100=$B$81),$D100,IF(AND(H$80&gt;$C100,H$80&lt;=($B100+$C100)),$D100/$B100,0)/IF(A.8.FATOR!H100=0,1,A.8.FATOR!H100))</f>
        <v>0</v>
      </c>
      <c r="I100" s="96">
        <f>IF(AND(I$80=$B$81,$C100=$B$81),$D100,IF(AND(I$80&gt;$C100,I$80&lt;=($B100+$C100)),$D100/$B100,0)/IF(A.8.FATOR!I100=0,1,A.8.FATOR!I100))</f>
        <v>0</v>
      </c>
      <c r="J100" s="96">
        <f>IF(AND(J$80=$B$81,$C100=$B$81),$D100,IF(AND(J$80&gt;$C100,J$80&lt;=($B100+$C100)),$D100/$B100,0)/IF(A.8.FATOR!J100=0,1,A.8.FATOR!J100))</f>
        <v>0</v>
      </c>
      <c r="K100" s="96">
        <f>IF(AND(K$80=$B$81,$C100=$B$81),$D100,IF(AND(K$80&gt;$C100,K$80&lt;=($B100+$C100)),$D100/$B100,0)/IF(A.8.FATOR!K100=0,1,A.8.FATOR!K100))</f>
        <v>0</v>
      </c>
      <c r="L100" s="96">
        <f>IF(AND(L$80=$B$81,$C100=$B$81),$D100,IF(AND(L$80&gt;$C100,L$80&lt;=($B100+$C100)),$D100/$B100,0)/IF(A.8.FATOR!L100=0,1,A.8.FATOR!L100))</f>
        <v>0</v>
      </c>
      <c r="M100" s="96">
        <f>IF(AND(M$80=$B$81,$C100=$B$81),$D100,IF(AND(M$80&gt;$C100,M$80&lt;=($B100+$C100)),$D100/$B100,0)/IF(A.8.FATOR!M100=0,1,A.8.FATOR!M100))</f>
        <v>0</v>
      </c>
      <c r="N100" s="96">
        <f>IF(AND(N$80=$B$81,$C100=$B$81),$D100,IF(AND(N$80&gt;$C100,N$80&lt;=($B100+$C100)),$D100/$B100,0)/IF(A.8.FATOR!N100=0,1,A.8.FATOR!N100))</f>
        <v>0</v>
      </c>
      <c r="O100" s="96">
        <f>IF(AND(O$80=$B$81,$C100=$B$81),$D100,IF(AND(O$80&gt;$C100,O$80&lt;=($B100+$C100)),$D100/$B100,0)/IF(A.8.FATOR!O100=0,1,A.8.FATOR!O100))</f>
        <v>0</v>
      </c>
      <c r="P100" s="96">
        <f>IF(AND(P$80=$B$81,$C100=$B$81),$D100,IF(AND(P$80&gt;$C100,P$80&lt;=($B100+$C100)),$D100/$B100,0)/IF(A.8.FATOR!P100=0,1,A.8.FATOR!P100))</f>
        <v>0</v>
      </c>
      <c r="Q100" s="96">
        <f>IF(AND(Q$80=$B$81,$C100=$B$81),$D100,IF(AND(Q$80&gt;$C100,Q$80&lt;=($B100+$C100)),$D100/$B100,0)/IF(A.8.FATOR!Q100=0,1,A.8.FATOR!Q100))</f>
        <v>0</v>
      </c>
      <c r="R100" s="96">
        <f>IF(AND(R$80=$B$81,$C100=$B$81),$D100,IF(AND(R$80&gt;$C100,R$80&lt;=($B100+$C100)),$D100/$B100,0)/IF(A.8.FATOR!R100=0,1,A.8.FATOR!R100))</f>
        <v>0</v>
      </c>
      <c r="S100" s="96">
        <f>IF(AND(S$80=$B$81,$C100=$B$81),$D100,IF(AND(S$80&gt;$C100,S$80&lt;=($B100+$C100)),$D100/$B100,0)/IF(A.8.FATOR!S100=0,1,A.8.FATOR!S100))</f>
        <v>0</v>
      </c>
      <c r="T100" s="96">
        <f>IF(AND(T$80=$B$81,$C100=$B$81),$D100,IF(AND(T$80&gt;$C100,T$80&lt;=($B100+$C100)),$D100/$B100,0)/IF(A.8.FATOR!T100=0,1,A.8.FATOR!T100))</f>
        <v>0</v>
      </c>
      <c r="U100" s="96">
        <f>IF(AND(U$80=$B$81,$C100=$B$81),$D100,IF(AND(U$80&gt;$C100,U$80&lt;=($B100+$C100)),$D100/$B100,0)/IF(A.8.FATOR!U100=0,1,A.8.FATOR!U100))</f>
        <v>0</v>
      </c>
      <c r="V100" s="96">
        <f>IF(AND(V$80=$B$81,$C100=$B$81),$D100,IF(AND(V$80&gt;$C100,V$80&lt;=($B100+$C100)),$D100/$B100,0)/IF(A.8.FATOR!V100=0,1,A.8.FATOR!V100))</f>
        <v>0</v>
      </c>
      <c r="W100" s="96">
        <f>IF(AND(W$80=$B$81,$C100=$B$81),$D100,IF(AND(W$80&gt;$C100,W$80&lt;=($B100+$C100)),$D100/$B100,0)/IF(A.8.FATOR!W100=0,1,A.8.FATOR!W100))</f>
        <v>0</v>
      </c>
      <c r="X100" s="96">
        <f>IF(AND(X$80=$B$81,$C100=$B$81),$D100,IF(AND(X$80&gt;$C100,X$80&lt;=($B100+$C100)),$D100/$B100,0)/IF(A.8.FATOR!X100=0,1,A.8.FATOR!X100))</f>
        <v>0</v>
      </c>
      <c r="Y100" s="85"/>
      <c r="Z100" s="83"/>
    </row>
    <row r="101" spans="2:26" x14ac:dyDescent="0.2">
      <c r="B101" s="517">
        <f t="shared" si="21"/>
        <v>0</v>
      </c>
      <c r="C101" s="114">
        <f t="shared" si="22"/>
        <v>20</v>
      </c>
      <c r="D101" s="97">
        <f t="shared" si="20"/>
        <v>0</v>
      </c>
      <c r="E101" s="96">
        <f>IF(AND(E$80=$B$81,$C101=$B$81),$D101,IF(AND(E$80&gt;$C101,E$80&lt;=($B101+$C101)),$D101/$B101,0)/IF(A.8.FATOR!E101=0,1,A.8.FATOR!E101))</f>
        <v>0</v>
      </c>
      <c r="F101" s="96">
        <f>IF(AND(F$80=$B$81,$C101=$B$81),$D101,IF(AND(F$80&gt;$C101,F$80&lt;=($B101+$C101)),$D101/$B101,0)/IF(A.8.FATOR!F101=0,1,A.8.FATOR!F101))</f>
        <v>0</v>
      </c>
      <c r="G101" s="96">
        <f>IF(AND(G$80=$B$81,$C101=$B$81),$D101,IF(AND(G$80&gt;$C101,G$80&lt;=($B101+$C101)),$D101/$B101,0)/IF(A.8.FATOR!G101=0,1,A.8.FATOR!G101))</f>
        <v>0</v>
      </c>
      <c r="H101" s="96">
        <f>IF(AND(H$80=$B$81,$C101=$B$81),$D101,IF(AND(H$80&gt;$C101,H$80&lt;=($B101+$C101)),$D101/$B101,0)/IF(A.8.FATOR!H101=0,1,A.8.FATOR!H101))</f>
        <v>0</v>
      </c>
      <c r="I101" s="96">
        <f>IF(AND(I$80=$B$81,$C101=$B$81),$D101,IF(AND(I$80&gt;$C101,I$80&lt;=($B101+$C101)),$D101/$B101,0)/IF(A.8.FATOR!I101=0,1,A.8.FATOR!I101))</f>
        <v>0</v>
      </c>
      <c r="J101" s="96">
        <f>IF(AND(J$80=$B$81,$C101=$B$81),$D101,IF(AND(J$80&gt;$C101,J$80&lt;=($B101+$C101)),$D101/$B101,0)/IF(A.8.FATOR!J101=0,1,A.8.FATOR!J101))</f>
        <v>0</v>
      </c>
      <c r="K101" s="96">
        <f>IF(AND(K$80=$B$81,$C101=$B$81),$D101,IF(AND(K$80&gt;$C101,K$80&lt;=($B101+$C101)),$D101/$B101,0)/IF(A.8.FATOR!K101=0,1,A.8.FATOR!K101))</f>
        <v>0</v>
      </c>
      <c r="L101" s="96">
        <f>IF(AND(L$80=$B$81,$C101=$B$81),$D101,IF(AND(L$80&gt;$C101,L$80&lt;=($B101+$C101)),$D101/$B101,0)/IF(A.8.FATOR!L101=0,1,A.8.FATOR!L101))</f>
        <v>0</v>
      </c>
      <c r="M101" s="96">
        <f>IF(AND(M$80=$B$81,$C101=$B$81),$D101,IF(AND(M$80&gt;$C101,M$80&lt;=($B101+$C101)),$D101/$B101,0)/IF(A.8.FATOR!M101=0,1,A.8.FATOR!M101))</f>
        <v>0</v>
      </c>
      <c r="N101" s="96">
        <f>IF(AND(N$80=$B$81,$C101=$B$81),$D101,IF(AND(N$80&gt;$C101,N$80&lt;=($B101+$C101)),$D101/$B101,0)/IF(A.8.FATOR!N101=0,1,A.8.FATOR!N101))</f>
        <v>0</v>
      </c>
      <c r="O101" s="96">
        <f>IF(AND(O$80=$B$81,$C101=$B$81),$D101,IF(AND(O$80&gt;$C101,O$80&lt;=($B101+$C101)),$D101/$B101,0)/IF(A.8.FATOR!O101=0,1,A.8.FATOR!O101))</f>
        <v>0</v>
      </c>
      <c r="P101" s="96">
        <f>IF(AND(P$80=$B$81,$C101=$B$81),$D101,IF(AND(P$80&gt;$C101,P$80&lt;=($B101+$C101)),$D101/$B101,0)/IF(A.8.FATOR!P101=0,1,A.8.FATOR!P101))</f>
        <v>0</v>
      </c>
      <c r="Q101" s="96">
        <f>IF(AND(Q$80=$B$81,$C101=$B$81),$D101,IF(AND(Q$80&gt;$C101,Q$80&lt;=($B101+$C101)),$D101/$B101,0)/IF(A.8.FATOR!Q101=0,1,A.8.FATOR!Q101))</f>
        <v>0</v>
      </c>
      <c r="R101" s="96">
        <f>IF(AND(R$80=$B$81,$C101=$B$81),$D101,IF(AND(R$80&gt;$C101,R$80&lt;=($B101+$C101)),$D101/$B101,0)/IF(A.8.FATOR!R101=0,1,A.8.FATOR!R101))</f>
        <v>0</v>
      </c>
      <c r="S101" s="96">
        <f>IF(AND(S$80=$B$81,$C101=$B$81),$D101,IF(AND(S$80&gt;$C101,S$80&lt;=($B101+$C101)),$D101/$B101,0)/IF(A.8.FATOR!S101=0,1,A.8.FATOR!S101))</f>
        <v>0</v>
      </c>
      <c r="T101" s="96">
        <f>IF(AND(T$80=$B$81,$C101=$B$81),$D101,IF(AND(T$80&gt;$C101,T$80&lt;=($B101+$C101)),$D101/$B101,0)/IF(A.8.FATOR!T101=0,1,A.8.FATOR!T101))</f>
        <v>0</v>
      </c>
      <c r="U101" s="96">
        <f>IF(AND(U$80=$B$81,$C101=$B$81),$D101,IF(AND(U$80&gt;$C101,U$80&lt;=($B101+$C101)),$D101/$B101,0)/IF(A.8.FATOR!U101=0,1,A.8.FATOR!U101))</f>
        <v>0</v>
      </c>
      <c r="V101" s="96">
        <f>IF(AND(V$80=$B$81,$C101=$B$81),$D101,IF(AND(V$80&gt;$C101,V$80&lt;=($B101+$C101)),$D101/$B101,0)/IF(A.8.FATOR!V101=0,1,A.8.FATOR!V101))</f>
        <v>0</v>
      </c>
      <c r="W101" s="96">
        <f>IF(AND(W$80=$B$81,$C101=$B$81),$D101,IF(AND(W$80&gt;$C101,W$80&lt;=($B101+$C101)),$D101/$B101,0)/IF(A.8.FATOR!W101=0,1,A.8.FATOR!W101))</f>
        <v>0</v>
      </c>
      <c r="X101" s="96">
        <f>IF(AND(X$80=$B$81,$C101=$B$81),$D101,IF(AND(X$80&gt;$C101,X$80&lt;=($B101+$C101)),$D101/$B101,0)/IF(A.8.FATOR!X101=0,1,A.8.FATOR!X101))</f>
        <v>0</v>
      </c>
      <c r="Y101" s="85"/>
      <c r="Z101" s="83"/>
    </row>
    <row r="102" spans="2:26" x14ac:dyDescent="0.2">
      <c r="C102" s="82" t="str">
        <f>"Total Depreciação - "&amp;B80</f>
        <v>Total Depreciação - Imobilizado/ Intangível - 15 anos</v>
      </c>
      <c r="D102" s="85">
        <f t="shared" ref="D102:X102" si="23">SUM(D82:D101)</f>
        <v>0</v>
      </c>
      <c r="E102" s="85">
        <f t="shared" si="23"/>
        <v>0</v>
      </c>
      <c r="F102" s="85">
        <f t="shared" si="23"/>
        <v>0</v>
      </c>
      <c r="G102" s="85">
        <f t="shared" si="23"/>
        <v>0</v>
      </c>
      <c r="H102" s="85">
        <f t="shared" si="23"/>
        <v>0</v>
      </c>
      <c r="I102" s="85">
        <f t="shared" si="23"/>
        <v>0</v>
      </c>
      <c r="J102" s="85">
        <f t="shared" si="23"/>
        <v>0</v>
      </c>
      <c r="K102" s="85">
        <f t="shared" si="23"/>
        <v>0</v>
      </c>
      <c r="L102" s="85">
        <f t="shared" si="23"/>
        <v>0</v>
      </c>
      <c r="M102" s="85">
        <f t="shared" si="23"/>
        <v>0</v>
      </c>
      <c r="N102" s="85">
        <f t="shared" si="23"/>
        <v>0</v>
      </c>
      <c r="O102" s="85">
        <f t="shared" si="23"/>
        <v>0</v>
      </c>
      <c r="P102" s="85">
        <f t="shared" si="23"/>
        <v>0</v>
      </c>
      <c r="Q102" s="85">
        <f t="shared" si="23"/>
        <v>0</v>
      </c>
      <c r="R102" s="85">
        <f t="shared" si="23"/>
        <v>0</v>
      </c>
      <c r="S102" s="85">
        <f t="shared" si="23"/>
        <v>0</v>
      </c>
      <c r="T102" s="85">
        <f t="shared" si="23"/>
        <v>0</v>
      </c>
      <c r="U102" s="85">
        <f t="shared" si="23"/>
        <v>0</v>
      </c>
      <c r="V102" s="85">
        <f t="shared" si="23"/>
        <v>0</v>
      </c>
      <c r="W102" s="85">
        <f t="shared" si="23"/>
        <v>0</v>
      </c>
      <c r="X102" s="85">
        <f t="shared" si="23"/>
        <v>0</v>
      </c>
      <c r="Y102" s="85"/>
      <c r="Z102" s="83"/>
    </row>
    <row r="105" spans="2:26" x14ac:dyDescent="0.2">
      <c r="B105" s="92" t="str">
        <f>B$11</f>
        <v>Imobilizado/ Intangível - 18 anos</v>
      </c>
      <c r="C105" s="93">
        <f>$C$11</f>
        <v>18</v>
      </c>
      <c r="D105" s="99"/>
      <c r="E105" s="94">
        <f>E$7</f>
        <v>1</v>
      </c>
      <c r="F105" s="94">
        <f t="shared" ref="F105:X105" si="24">F$7</f>
        <v>2</v>
      </c>
      <c r="G105" s="94">
        <f t="shared" si="24"/>
        <v>3</v>
      </c>
      <c r="H105" s="94">
        <f t="shared" si="24"/>
        <v>4</v>
      </c>
      <c r="I105" s="94">
        <f t="shared" si="24"/>
        <v>5</v>
      </c>
      <c r="J105" s="94">
        <f t="shared" si="24"/>
        <v>6</v>
      </c>
      <c r="K105" s="94">
        <f t="shared" si="24"/>
        <v>7</v>
      </c>
      <c r="L105" s="94">
        <f t="shared" si="24"/>
        <v>8</v>
      </c>
      <c r="M105" s="94">
        <f t="shared" si="24"/>
        <v>9</v>
      </c>
      <c r="N105" s="94">
        <f t="shared" si="24"/>
        <v>10</v>
      </c>
      <c r="O105" s="94">
        <f t="shared" si="24"/>
        <v>11</v>
      </c>
      <c r="P105" s="94">
        <f t="shared" si="24"/>
        <v>12</v>
      </c>
      <c r="Q105" s="94">
        <f t="shared" si="24"/>
        <v>13</v>
      </c>
      <c r="R105" s="94">
        <f t="shared" si="24"/>
        <v>14</v>
      </c>
      <c r="S105" s="94">
        <f t="shared" si="24"/>
        <v>15</v>
      </c>
      <c r="T105" s="94">
        <f t="shared" si="24"/>
        <v>16</v>
      </c>
      <c r="U105" s="94">
        <f t="shared" si="24"/>
        <v>17</v>
      </c>
      <c r="V105" s="94">
        <f t="shared" si="24"/>
        <v>18</v>
      </c>
      <c r="W105" s="94">
        <f t="shared" si="24"/>
        <v>19</v>
      </c>
      <c r="X105" s="94">
        <f t="shared" si="24"/>
        <v>20</v>
      </c>
    </row>
    <row r="106" spans="2:26" x14ac:dyDescent="0.2">
      <c r="B106" s="517">
        <v>20</v>
      </c>
      <c r="C106" s="114"/>
      <c r="D106" s="100"/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</row>
    <row r="107" spans="2:26" x14ac:dyDescent="0.2">
      <c r="B107" s="517">
        <f>MIN(C$105,MAX((B$106-C106-1),0))</f>
        <v>18</v>
      </c>
      <c r="C107" s="114">
        <f>$E$7</f>
        <v>1</v>
      </c>
      <c r="D107" s="97">
        <f t="shared" ref="D107:D126" si="25">SUMIF($E$7:$X$7,$C107,$E$11:$X$11)</f>
        <v>0</v>
      </c>
      <c r="E107" s="96">
        <f>IF(AND(E$105=$B$106,$C107=$B$106),$D107,IF(AND(E$105&gt;$C107,E$105&lt;=($B107+$C107)),$D107/$B107,0)/IF(A.8.FATOR!E107=0,1,A.8.FATOR!E107))</f>
        <v>0</v>
      </c>
      <c r="F107" s="96">
        <f>IF(AND(F$105=$B$106,$C107=$B$106),$D107,IF(AND(F$105&gt;$C107,F$105&lt;=($B107+$C107)),$D107/$B107,0)/IF(A.8.FATOR!F107=0,1,A.8.FATOR!F107))</f>
        <v>0</v>
      </c>
      <c r="G107" s="96">
        <f>IF(AND(G$105=$B$106,$C107=$B$106),$D107,IF(AND(G$105&gt;$C107,G$105&lt;=($B107+$C107)),$D107/$B107,0)/IF(A.8.FATOR!G107=0,1,A.8.FATOR!G107))</f>
        <v>0</v>
      </c>
      <c r="H107" s="96">
        <f>IF(AND(H$105=$B$106,$C107=$B$106),$D107,IF(AND(H$105&gt;$C107,H$105&lt;=($B107+$C107)),$D107/$B107,0)/IF(A.8.FATOR!H107=0,1,A.8.FATOR!H107))</f>
        <v>0</v>
      </c>
      <c r="I107" s="96">
        <f>IF(AND(I$105=$B$106,$C107=$B$106),$D107,IF(AND(I$105&gt;$C107,I$105&lt;=($B107+$C107)),$D107/$B107,0)/IF(A.8.FATOR!I107=0,1,A.8.FATOR!I107))</f>
        <v>0</v>
      </c>
      <c r="J107" s="96">
        <f>IF(AND(J$105=$B$106,$C107=$B$106),$D107,IF(AND(J$105&gt;$C107,J$105&lt;=($B107+$C107)),$D107/$B107,0)/IF(A.8.FATOR!J107=0,1,A.8.FATOR!J107))</f>
        <v>0</v>
      </c>
      <c r="K107" s="96">
        <f>IF(AND(K$105=$B$106,$C107=$B$106),$D107,IF(AND(K$105&gt;$C107,K$105&lt;=($B107+$C107)),$D107/$B107,0)/IF(A.8.FATOR!K107=0,1,A.8.FATOR!K107))</f>
        <v>0</v>
      </c>
      <c r="L107" s="96">
        <f>IF(AND(L$105=$B$106,$C107=$B$106),$D107,IF(AND(L$105&gt;$C107,L$105&lt;=($B107+$C107)),$D107/$B107,0)/IF(A.8.FATOR!L107=0,1,A.8.FATOR!L107))</f>
        <v>0</v>
      </c>
      <c r="M107" s="96">
        <f>IF(AND(M$105=$B$106,$C107=$B$106),$D107,IF(AND(M$105&gt;$C107,M$105&lt;=($B107+$C107)),$D107/$B107,0)/IF(A.8.FATOR!M107=0,1,A.8.FATOR!M107))</f>
        <v>0</v>
      </c>
      <c r="N107" s="96">
        <f>IF(AND(N$105=$B$106,$C107=$B$106),$D107,IF(AND(N$105&gt;$C107,N$105&lt;=($B107+$C107)),$D107/$B107,0)/IF(A.8.FATOR!N107=0,1,A.8.FATOR!N107))</f>
        <v>0</v>
      </c>
      <c r="O107" s="96">
        <f>IF(AND(O$105=$B$106,$C107=$B$106),$D107,IF(AND(O$105&gt;$C107,O$105&lt;=($B107+$C107)),$D107/$B107,0)/IF(A.8.FATOR!O107=0,1,A.8.FATOR!O107))</f>
        <v>0</v>
      </c>
      <c r="P107" s="96">
        <f>IF(AND(P$105=$B$106,$C107=$B$106),$D107,IF(AND(P$105&gt;$C107,P$105&lt;=($B107+$C107)),$D107/$B107,0)/IF(A.8.FATOR!P107=0,1,A.8.FATOR!P107))</f>
        <v>0</v>
      </c>
      <c r="Q107" s="96">
        <f>IF(AND(Q$105=$B$106,$C107=$B$106),$D107,IF(AND(Q$105&gt;$C107,Q$105&lt;=($B107+$C107)),$D107/$B107,0)/IF(A.8.FATOR!Q107=0,1,A.8.FATOR!Q107))</f>
        <v>0</v>
      </c>
      <c r="R107" s="96">
        <f>IF(AND(R$105=$B$106,$C107=$B$106),$D107,IF(AND(R$105&gt;$C107,R$105&lt;=($B107+$C107)),$D107/$B107,0)/IF(A.8.FATOR!R107=0,1,A.8.FATOR!R107))</f>
        <v>0</v>
      </c>
      <c r="S107" s="96">
        <f>IF(AND(S$105=$B$106,$C107=$B$106),$D107,IF(AND(S$105&gt;$C107,S$105&lt;=($B107+$C107)),$D107/$B107,0)/IF(A.8.FATOR!S107=0,1,A.8.FATOR!S107))</f>
        <v>0</v>
      </c>
      <c r="T107" s="96">
        <f>IF(AND(T$105=$B$106,$C107=$B$106),$D107,IF(AND(T$105&gt;$C107,T$105&lt;=($B107+$C107)),$D107/$B107,0)/IF(A.8.FATOR!T107=0,1,A.8.FATOR!T107))</f>
        <v>0</v>
      </c>
      <c r="U107" s="96">
        <f>IF(AND(U$105=$B$106,$C107=$B$106),$D107,IF(AND(U$105&gt;$C107,U$105&lt;=($B107+$C107)),$D107/$B107,0)/IF(A.8.FATOR!U107=0,1,A.8.FATOR!U107))</f>
        <v>0</v>
      </c>
      <c r="V107" s="96">
        <f>IF(AND(V$105=$B$106,$C107=$B$106),$D107,IF(AND(V$105&gt;$C107,V$105&lt;=($B107+$C107)),$D107/$B107,0)/IF(A.8.FATOR!V107=0,1,A.8.FATOR!V107))</f>
        <v>0</v>
      </c>
      <c r="W107" s="96">
        <f>IF(AND(W$105=$B$106,$C107=$B$106),$D107,IF(AND(W$105&gt;$C107,W$105&lt;=($B107+$C107)),$D107/$B107,0)/IF(A.8.FATOR!W107=0,1,A.8.FATOR!W107))</f>
        <v>0</v>
      </c>
      <c r="X107" s="96">
        <f>IF(AND(X$105=$B$106,$C107=$B$106),$D107,IF(AND(X$105&gt;$C107,X$105&lt;=($B107+$C107)),$D107/$B107,0)/IF(A.8.FATOR!X107=0,1,A.8.FATOR!X107))</f>
        <v>0</v>
      </c>
      <c r="Y107" s="85"/>
      <c r="Z107" s="83"/>
    </row>
    <row r="108" spans="2:26" x14ac:dyDescent="0.2">
      <c r="B108" s="517">
        <f t="shared" ref="B108:B126" si="26">MIN(C$105,MAX((B$106-C107-1),0))</f>
        <v>18</v>
      </c>
      <c r="C108" s="114">
        <f>C107+1</f>
        <v>2</v>
      </c>
      <c r="D108" s="97">
        <f t="shared" si="25"/>
        <v>0</v>
      </c>
      <c r="E108" s="96">
        <f>IF(AND(E$105=$B$106,$C108=$B$106),$D108,IF(AND(E$105&gt;$C108,E$105&lt;=($B108+$C108)),$D108/$B108,0)/IF(A.8.FATOR!E108=0,1,A.8.FATOR!E108))</f>
        <v>0</v>
      </c>
      <c r="F108" s="96">
        <f>IF(AND(F$105=$B$106,$C108=$B$106),$D108,IF(AND(F$105&gt;$C108,F$105&lt;=($B108+$C108)),$D108/$B108,0)/IF(A.8.FATOR!F108=0,1,A.8.FATOR!F108))</f>
        <v>0</v>
      </c>
      <c r="G108" s="96">
        <f>IF(AND(G$105=$B$106,$C108=$B$106),$D108,IF(AND(G$105&gt;$C108,G$105&lt;=($B108+$C108)),$D108/$B108,0)/IF(A.8.FATOR!G108=0,1,A.8.FATOR!G108))</f>
        <v>0</v>
      </c>
      <c r="H108" s="96">
        <f>IF(AND(H$105=$B$106,$C108=$B$106),$D108,IF(AND(H$105&gt;$C108,H$105&lt;=($B108+$C108)),$D108/$B108,0)/IF(A.8.FATOR!H108=0,1,A.8.FATOR!H108))</f>
        <v>0</v>
      </c>
      <c r="I108" s="96">
        <f>IF(AND(I$105=$B$106,$C108=$B$106),$D108,IF(AND(I$105&gt;$C108,I$105&lt;=($B108+$C108)),$D108/$B108,0)/IF(A.8.FATOR!I108=0,1,A.8.FATOR!I108))</f>
        <v>0</v>
      </c>
      <c r="J108" s="96">
        <f>IF(AND(J$105=$B$106,$C108=$B$106),$D108,IF(AND(J$105&gt;$C108,J$105&lt;=($B108+$C108)),$D108/$B108,0)/IF(A.8.FATOR!J108=0,1,A.8.FATOR!J108))</f>
        <v>0</v>
      </c>
      <c r="K108" s="96">
        <f>IF(AND(K$105=$B$106,$C108=$B$106),$D108,IF(AND(K$105&gt;$C108,K$105&lt;=($B108+$C108)),$D108/$B108,0)/IF(A.8.FATOR!K108=0,1,A.8.FATOR!K108))</f>
        <v>0</v>
      </c>
      <c r="L108" s="96">
        <f>IF(AND(L$105=$B$106,$C108=$B$106),$D108,IF(AND(L$105&gt;$C108,L$105&lt;=($B108+$C108)),$D108/$B108,0)/IF(A.8.FATOR!L108=0,1,A.8.FATOR!L108))</f>
        <v>0</v>
      </c>
      <c r="M108" s="96">
        <f>IF(AND(M$105=$B$106,$C108=$B$106),$D108,IF(AND(M$105&gt;$C108,M$105&lt;=($B108+$C108)),$D108/$B108,0)/IF(A.8.FATOR!M108=0,1,A.8.FATOR!M108))</f>
        <v>0</v>
      </c>
      <c r="N108" s="96">
        <f>IF(AND(N$105=$B$106,$C108=$B$106),$D108,IF(AND(N$105&gt;$C108,N$105&lt;=($B108+$C108)),$D108/$B108,0)/IF(A.8.FATOR!N108=0,1,A.8.FATOR!N108))</f>
        <v>0</v>
      </c>
      <c r="O108" s="96">
        <f>IF(AND(O$105=$B$106,$C108=$B$106),$D108,IF(AND(O$105&gt;$C108,O$105&lt;=($B108+$C108)),$D108/$B108,0)/IF(A.8.FATOR!O108=0,1,A.8.FATOR!O108))</f>
        <v>0</v>
      </c>
      <c r="P108" s="96">
        <f>IF(AND(P$105=$B$106,$C108=$B$106),$D108,IF(AND(P$105&gt;$C108,P$105&lt;=($B108+$C108)),$D108/$B108,0)/IF(A.8.FATOR!P108=0,1,A.8.FATOR!P108))</f>
        <v>0</v>
      </c>
      <c r="Q108" s="96">
        <f>IF(AND(Q$105=$B$106,$C108=$B$106),$D108,IF(AND(Q$105&gt;$C108,Q$105&lt;=($B108+$C108)),$D108/$B108,0)/IF(A.8.FATOR!Q108=0,1,A.8.FATOR!Q108))</f>
        <v>0</v>
      </c>
      <c r="R108" s="96">
        <f>IF(AND(R$105=$B$106,$C108=$B$106),$D108,IF(AND(R$105&gt;$C108,R$105&lt;=($B108+$C108)),$D108/$B108,0)/IF(A.8.FATOR!R108=0,1,A.8.FATOR!R108))</f>
        <v>0</v>
      </c>
      <c r="S108" s="96">
        <f>IF(AND(S$105=$B$106,$C108=$B$106),$D108,IF(AND(S$105&gt;$C108,S$105&lt;=($B108+$C108)),$D108/$B108,0)/IF(A.8.FATOR!S108=0,1,A.8.FATOR!S108))</f>
        <v>0</v>
      </c>
      <c r="T108" s="96">
        <f>IF(AND(T$105=$B$106,$C108=$B$106),$D108,IF(AND(T$105&gt;$C108,T$105&lt;=($B108+$C108)),$D108/$B108,0)/IF(A.8.FATOR!T108=0,1,A.8.FATOR!T108))</f>
        <v>0</v>
      </c>
      <c r="U108" s="96">
        <f>IF(AND(U$105=$B$106,$C108=$B$106),$D108,IF(AND(U$105&gt;$C108,U$105&lt;=($B108+$C108)),$D108/$B108,0)/IF(A.8.FATOR!U108=0,1,A.8.FATOR!U108))</f>
        <v>0</v>
      </c>
      <c r="V108" s="96">
        <f>IF(AND(V$105=$B$106,$C108=$B$106),$D108,IF(AND(V$105&gt;$C108,V$105&lt;=($B108+$C108)),$D108/$B108,0)/IF(A.8.FATOR!V108=0,1,A.8.FATOR!V108))</f>
        <v>0</v>
      </c>
      <c r="W108" s="96">
        <f>IF(AND(W$105=$B$106,$C108=$B$106),$D108,IF(AND(W$105&gt;$C108,W$105&lt;=($B108+$C108)),$D108/$B108,0)/IF(A.8.FATOR!W108=0,1,A.8.FATOR!W108))</f>
        <v>0</v>
      </c>
      <c r="X108" s="96">
        <f>IF(AND(X$105=$B$106,$C108=$B$106),$D108,IF(AND(X$105&gt;$C108,X$105&lt;=($B108+$C108)),$D108/$B108,0)/IF(A.8.FATOR!X108=0,1,A.8.FATOR!X108))</f>
        <v>0</v>
      </c>
      <c r="Y108" s="85"/>
      <c r="Z108" s="83"/>
    </row>
    <row r="109" spans="2:26" x14ac:dyDescent="0.2">
      <c r="B109" s="517">
        <f t="shared" si="26"/>
        <v>17</v>
      </c>
      <c r="C109" s="114">
        <f t="shared" ref="C109:C126" si="27">C108+1</f>
        <v>3</v>
      </c>
      <c r="D109" s="97">
        <f t="shared" si="25"/>
        <v>0</v>
      </c>
      <c r="E109" s="96">
        <f>IF(AND(E$105=$B$106,$C109=$B$106),$D109,IF(AND(E$105&gt;$C109,E$105&lt;=($B109+$C109)),$D109/$B109,0)/IF(A.8.FATOR!E109=0,1,A.8.FATOR!E109))</f>
        <v>0</v>
      </c>
      <c r="F109" s="96">
        <f>IF(AND(F$105=$B$106,$C109=$B$106),$D109,IF(AND(F$105&gt;$C109,F$105&lt;=($B109+$C109)),$D109/$B109,0)/IF(A.8.FATOR!F109=0,1,A.8.FATOR!F109))</f>
        <v>0</v>
      </c>
      <c r="G109" s="96">
        <f>IF(AND(G$105=$B$106,$C109=$B$106),$D109,IF(AND(G$105&gt;$C109,G$105&lt;=($B109+$C109)),$D109/$B109,0)/IF(A.8.FATOR!G109=0,1,A.8.FATOR!G109))</f>
        <v>0</v>
      </c>
      <c r="H109" s="96">
        <f>IF(AND(H$105=$B$106,$C109=$B$106),$D109,IF(AND(H$105&gt;$C109,H$105&lt;=($B109+$C109)),$D109/$B109,0)/IF(A.8.FATOR!H109=0,1,A.8.FATOR!H109))</f>
        <v>0</v>
      </c>
      <c r="I109" s="96">
        <f>IF(AND(I$105=$B$106,$C109=$B$106),$D109,IF(AND(I$105&gt;$C109,I$105&lt;=($B109+$C109)),$D109/$B109,0)/IF(A.8.FATOR!I109=0,1,A.8.FATOR!I109))</f>
        <v>0</v>
      </c>
      <c r="J109" s="96">
        <f>IF(AND(J$105=$B$106,$C109=$B$106),$D109,IF(AND(J$105&gt;$C109,J$105&lt;=($B109+$C109)),$D109/$B109,0)/IF(A.8.FATOR!J109=0,1,A.8.FATOR!J109))</f>
        <v>0</v>
      </c>
      <c r="K109" s="96">
        <f>IF(AND(K$105=$B$106,$C109=$B$106),$D109,IF(AND(K$105&gt;$C109,K$105&lt;=($B109+$C109)),$D109/$B109,0)/IF(A.8.FATOR!K109=0,1,A.8.FATOR!K109))</f>
        <v>0</v>
      </c>
      <c r="L109" s="96">
        <f>IF(AND(L$105=$B$106,$C109=$B$106),$D109,IF(AND(L$105&gt;$C109,L$105&lt;=($B109+$C109)),$D109/$B109,0)/IF(A.8.FATOR!L109=0,1,A.8.FATOR!L109))</f>
        <v>0</v>
      </c>
      <c r="M109" s="96">
        <f>IF(AND(M$105=$B$106,$C109=$B$106),$D109,IF(AND(M$105&gt;$C109,M$105&lt;=($B109+$C109)),$D109/$B109,0)/IF(A.8.FATOR!M109=0,1,A.8.FATOR!M109))</f>
        <v>0</v>
      </c>
      <c r="N109" s="96">
        <f>IF(AND(N$105=$B$106,$C109=$B$106),$D109,IF(AND(N$105&gt;$C109,N$105&lt;=($B109+$C109)),$D109/$B109,0)/IF(A.8.FATOR!N109=0,1,A.8.FATOR!N109))</f>
        <v>0</v>
      </c>
      <c r="O109" s="96">
        <f>IF(AND(O$105=$B$106,$C109=$B$106),$D109,IF(AND(O$105&gt;$C109,O$105&lt;=($B109+$C109)),$D109/$B109,0)/IF(A.8.FATOR!O109=0,1,A.8.FATOR!O109))</f>
        <v>0</v>
      </c>
      <c r="P109" s="96">
        <f>IF(AND(P$105=$B$106,$C109=$B$106),$D109,IF(AND(P$105&gt;$C109,P$105&lt;=($B109+$C109)),$D109/$B109,0)/IF(A.8.FATOR!P109=0,1,A.8.FATOR!P109))</f>
        <v>0</v>
      </c>
      <c r="Q109" s="96">
        <f>IF(AND(Q$105=$B$106,$C109=$B$106),$D109,IF(AND(Q$105&gt;$C109,Q$105&lt;=($B109+$C109)),$D109/$B109,0)/IF(A.8.FATOR!Q109=0,1,A.8.FATOR!Q109))</f>
        <v>0</v>
      </c>
      <c r="R109" s="96">
        <f>IF(AND(R$105=$B$106,$C109=$B$106),$D109,IF(AND(R$105&gt;$C109,R$105&lt;=($B109+$C109)),$D109/$B109,0)/IF(A.8.FATOR!R109=0,1,A.8.FATOR!R109))</f>
        <v>0</v>
      </c>
      <c r="S109" s="96">
        <f>IF(AND(S$105=$B$106,$C109=$B$106),$D109,IF(AND(S$105&gt;$C109,S$105&lt;=($B109+$C109)),$D109/$B109,0)/IF(A.8.FATOR!S109=0,1,A.8.FATOR!S109))</f>
        <v>0</v>
      </c>
      <c r="T109" s="96">
        <f>IF(AND(T$105=$B$106,$C109=$B$106),$D109,IF(AND(T$105&gt;$C109,T$105&lt;=($B109+$C109)),$D109/$B109,0)/IF(A.8.FATOR!T109=0,1,A.8.FATOR!T109))</f>
        <v>0</v>
      </c>
      <c r="U109" s="96">
        <f>IF(AND(U$105=$B$106,$C109=$B$106),$D109,IF(AND(U$105&gt;$C109,U$105&lt;=($B109+$C109)),$D109/$B109,0)/IF(A.8.FATOR!U109=0,1,A.8.FATOR!U109))</f>
        <v>0</v>
      </c>
      <c r="V109" s="96">
        <f>IF(AND(V$105=$B$106,$C109=$B$106),$D109,IF(AND(V$105&gt;$C109,V$105&lt;=($B109+$C109)),$D109/$B109,0)/IF(A.8.FATOR!V109=0,1,A.8.FATOR!V109))</f>
        <v>0</v>
      </c>
      <c r="W109" s="96">
        <f>IF(AND(W$105=$B$106,$C109=$B$106),$D109,IF(AND(W$105&gt;$C109,W$105&lt;=($B109+$C109)),$D109/$B109,0)/IF(A.8.FATOR!W109=0,1,A.8.FATOR!W109))</f>
        <v>0</v>
      </c>
      <c r="X109" s="96">
        <f>IF(AND(X$105=$B$106,$C109=$B$106),$D109,IF(AND(X$105&gt;$C109,X$105&lt;=($B109+$C109)),$D109/$B109,0)/IF(A.8.FATOR!X109=0,1,A.8.FATOR!X109))</f>
        <v>0</v>
      </c>
      <c r="Y109" s="85"/>
      <c r="Z109" s="83"/>
    </row>
    <row r="110" spans="2:26" x14ac:dyDescent="0.2">
      <c r="B110" s="517">
        <f t="shared" si="26"/>
        <v>16</v>
      </c>
      <c r="C110" s="114">
        <f t="shared" si="27"/>
        <v>4</v>
      </c>
      <c r="D110" s="97">
        <f t="shared" si="25"/>
        <v>0</v>
      </c>
      <c r="E110" s="96">
        <f>IF(AND(E$105=$B$106,$C110=$B$106),$D110,IF(AND(E$105&gt;$C110,E$105&lt;=($B110+$C110)),$D110/$B110,0)/IF(A.8.FATOR!E110=0,1,A.8.FATOR!E110))</f>
        <v>0</v>
      </c>
      <c r="F110" s="96">
        <f>IF(AND(F$105=$B$106,$C110=$B$106),$D110,IF(AND(F$105&gt;$C110,F$105&lt;=($B110+$C110)),$D110/$B110,0)/IF(A.8.FATOR!F110=0,1,A.8.FATOR!F110))</f>
        <v>0</v>
      </c>
      <c r="G110" s="96">
        <f>IF(AND(G$105=$B$106,$C110=$B$106),$D110,IF(AND(G$105&gt;$C110,G$105&lt;=($B110+$C110)),$D110/$B110,0)/IF(A.8.FATOR!G110=0,1,A.8.FATOR!G110))</f>
        <v>0</v>
      </c>
      <c r="H110" s="96">
        <f>IF(AND(H$105=$B$106,$C110=$B$106),$D110,IF(AND(H$105&gt;$C110,H$105&lt;=($B110+$C110)),$D110/$B110,0)/IF(A.8.FATOR!H110=0,1,A.8.FATOR!H110))</f>
        <v>0</v>
      </c>
      <c r="I110" s="96">
        <f>IF(AND(I$105=$B$106,$C110=$B$106),$D110,IF(AND(I$105&gt;$C110,I$105&lt;=($B110+$C110)),$D110/$B110,0)/IF(A.8.FATOR!I110=0,1,A.8.FATOR!I110))</f>
        <v>0</v>
      </c>
      <c r="J110" s="96">
        <f>IF(AND(J$105=$B$106,$C110=$B$106),$D110,IF(AND(J$105&gt;$C110,J$105&lt;=($B110+$C110)),$D110/$B110,0)/IF(A.8.FATOR!J110=0,1,A.8.FATOR!J110))</f>
        <v>0</v>
      </c>
      <c r="K110" s="96">
        <f>IF(AND(K$105=$B$106,$C110=$B$106),$D110,IF(AND(K$105&gt;$C110,K$105&lt;=($B110+$C110)),$D110/$B110,0)/IF(A.8.FATOR!K110=0,1,A.8.FATOR!K110))</f>
        <v>0</v>
      </c>
      <c r="L110" s="96">
        <f>IF(AND(L$105=$B$106,$C110=$B$106),$D110,IF(AND(L$105&gt;$C110,L$105&lt;=($B110+$C110)),$D110/$B110,0)/IF(A.8.FATOR!L110=0,1,A.8.FATOR!L110))</f>
        <v>0</v>
      </c>
      <c r="M110" s="96">
        <f>IF(AND(M$105=$B$106,$C110=$B$106),$D110,IF(AND(M$105&gt;$C110,M$105&lt;=($B110+$C110)),$D110/$B110,0)/IF(A.8.FATOR!M110=0,1,A.8.FATOR!M110))</f>
        <v>0</v>
      </c>
      <c r="N110" s="96">
        <f>IF(AND(N$105=$B$106,$C110=$B$106),$D110,IF(AND(N$105&gt;$C110,N$105&lt;=($B110+$C110)),$D110/$B110,0)/IF(A.8.FATOR!N110=0,1,A.8.FATOR!N110))</f>
        <v>0</v>
      </c>
      <c r="O110" s="96">
        <f>IF(AND(O$105=$B$106,$C110=$B$106),$D110,IF(AND(O$105&gt;$C110,O$105&lt;=($B110+$C110)),$D110/$B110,0)/IF(A.8.FATOR!O110=0,1,A.8.FATOR!O110))</f>
        <v>0</v>
      </c>
      <c r="P110" s="96">
        <f>IF(AND(P$105=$B$106,$C110=$B$106),$D110,IF(AND(P$105&gt;$C110,P$105&lt;=($B110+$C110)),$D110/$B110,0)/IF(A.8.FATOR!P110=0,1,A.8.FATOR!P110))</f>
        <v>0</v>
      </c>
      <c r="Q110" s="96">
        <f>IF(AND(Q$105=$B$106,$C110=$B$106),$D110,IF(AND(Q$105&gt;$C110,Q$105&lt;=($B110+$C110)),$D110/$B110,0)/IF(A.8.FATOR!Q110=0,1,A.8.FATOR!Q110))</f>
        <v>0</v>
      </c>
      <c r="R110" s="96">
        <f>IF(AND(R$105=$B$106,$C110=$B$106),$D110,IF(AND(R$105&gt;$C110,R$105&lt;=($B110+$C110)),$D110/$B110,0)/IF(A.8.FATOR!R110=0,1,A.8.FATOR!R110))</f>
        <v>0</v>
      </c>
      <c r="S110" s="96">
        <f>IF(AND(S$105=$B$106,$C110=$B$106),$D110,IF(AND(S$105&gt;$C110,S$105&lt;=($B110+$C110)),$D110/$B110,0)/IF(A.8.FATOR!S110=0,1,A.8.FATOR!S110))</f>
        <v>0</v>
      </c>
      <c r="T110" s="96">
        <f>IF(AND(T$105=$B$106,$C110=$B$106),$D110,IF(AND(T$105&gt;$C110,T$105&lt;=($B110+$C110)),$D110/$B110,0)/IF(A.8.FATOR!T110=0,1,A.8.FATOR!T110))</f>
        <v>0</v>
      </c>
      <c r="U110" s="96">
        <f>IF(AND(U$105=$B$106,$C110=$B$106),$D110,IF(AND(U$105&gt;$C110,U$105&lt;=($B110+$C110)),$D110/$B110,0)/IF(A.8.FATOR!U110=0,1,A.8.FATOR!U110))</f>
        <v>0</v>
      </c>
      <c r="V110" s="96">
        <f>IF(AND(V$105=$B$106,$C110=$B$106),$D110,IF(AND(V$105&gt;$C110,V$105&lt;=($B110+$C110)),$D110/$B110,0)/IF(A.8.FATOR!V110=0,1,A.8.FATOR!V110))</f>
        <v>0</v>
      </c>
      <c r="W110" s="96">
        <f>IF(AND(W$105=$B$106,$C110=$B$106),$D110,IF(AND(W$105&gt;$C110,W$105&lt;=($B110+$C110)),$D110/$B110,0)/IF(A.8.FATOR!W110=0,1,A.8.FATOR!W110))</f>
        <v>0</v>
      </c>
      <c r="X110" s="96">
        <f>IF(AND(X$105=$B$106,$C110=$B$106),$D110,IF(AND(X$105&gt;$C110,X$105&lt;=($B110+$C110)),$D110/$B110,0)/IF(A.8.FATOR!X110=0,1,A.8.FATOR!X110))</f>
        <v>0</v>
      </c>
      <c r="Y110" s="85"/>
      <c r="Z110" s="83"/>
    </row>
    <row r="111" spans="2:26" x14ac:dyDescent="0.2">
      <c r="B111" s="517">
        <f t="shared" si="26"/>
        <v>15</v>
      </c>
      <c r="C111" s="114">
        <f t="shared" si="27"/>
        <v>5</v>
      </c>
      <c r="D111" s="97">
        <f t="shared" si="25"/>
        <v>0</v>
      </c>
      <c r="E111" s="96">
        <f>IF(AND(E$105=$B$106,$C111=$B$106),$D111,IF(AND(E$105&gt;$C111,E$105&lt;=($B111+$C111)),$D111/$B111,0)/IF(A.8.FATOR!E111=0,1,A.8.FATOR!E111))</f>
        <v>0</v>
      </c>
      <c r="F111" s="96">
        <f>IF(AND(F$105=$B$106,$C111=$B$106),$D111,IF(AND(F$105&gt;$C111,F$105&lt;=($B111+$C111)),$D111/$B111,0)/IF(A.8.FATOR!F111=0,1,A.8.FATOR!F111))</f>
        <v>0</v>
      </c>
      <c r="G111" s="96">
        <f>IF(AND(G$105=$B$106,$C111=$B$106),$D111,IF(AND(G$105&gt;$C111,G$105&lt;=($B111+$C111)),$D111/$B111,0)/IF(A.8.FATOR!G111=0,1,A.8.FATOR!G111))</f>
        <v>0</v>
      </c>
      <c r="H111" s="96">
        <f>IF(AND(H$105=$B$106,$C111=$B$106),$D111,IF(AND(H$105&gt;$C111,H$105&lt;=($B111+$C111)),$D111/$B111,0)/IF(A.8.FATOR!H111=0,1,A.8.FATOR!H111))</f>
        <v>0</v>
      </c>
      <c r="I111" s="96">
        <f>IF(AND(I$105=$B$106,$C111=$B$106),$D111,IF(AND(I$105&gt;$C111,I$105&lt;=($B111+$C111)),$D111/$B111,0)/IF(A.8.FATOR!I111=0,1,A.8.FATOR!I111))</f>
        <v>0</v>
      </c>
      <c r="J111" s="96">
        <f>IF(AND(J$105=$B$106,$C111=$B$106),$D111,IF(AND(J$105&gt;$C111,J$105&lt;=($B111+$C111)),$D111/$B111,0)/IF(A.8.FATOR!J111=0,1,A.8.FATOR!J111))</f>
        <v>0</v>
      </c>
      <c r="K111" s="96">
        <f>IF(AND(K$105=$B$106,$C111=$B$106),$D111,IF(AND(K$105&gt;$C111,K$105&lt;=($B111+$C111)),$D111/$B111,0)/IF(A.8.FATOR!K111=0,1,A.8.FATOR!K111))</f>
        <v>0</v>
      </c>
      <c r="L111" s="96">
        <f>IF(AND(L$105=$B$106,$C111=$B$106),$D111,IF(AND(L$105&gt;$C111,L$105&lt;=($B111+$C111)),$D111/$B111,0)/IF(A.8.FATOR!L111=0,1,A.8.FATOR!L111))</f>
        <v>0</v>
      </c>
      <c r="M111" s="96">
        <f>IF(AND(M$105=$B$106,$C111=$B$106),$D111,IF(AND(M$105&gt;$C111,M$105&lt;=($B111+$C111)),$D111/$B111,0)/IF(A.8.FATOR!M111=0,1,A.8.FATOR!M111))</f>
        <v>0</v>
      </c>
      <c r="N111" s="96">
        <f>IF(AND(N$105=$B$106,$C111=$B$106),$D111,IF(AND(N$105&gt;$C111,N$105&lt;=($B111+$C111)),$D111/$B111,0)/IF(A.8.FATOR!N111=0,1,A.8.FATOR!N111))</f>
        <v>0</v>
      </c>
      <c r="O111" s="96">
        <f>IF(AND(O$105=$B$106,$C111=$B$106),$D111,IF(AND(O$105&gt;$C111,O$105&lt;=($B111+$C111)),$D111/$B111,0)/IF(A.8.FATOR!O111=0,1,A.8.FATOR!O111))</f>
        <v>0</v>
      </c>
      <c r="P111" s="96">
        <f>IF(AND(P$105=$B$106,$C111=$B$106),$D111,IF(AND(P$105&gt;$C111,P$105&lt;=($B111+$C111)),$D111/$B111,0)/IF(A.8.FATOR!P111=0,1,A.8.FATOR!P111))</f>
        <v>0</v>
      </c>
      <c r="Q111" s="96">
        <f>IF(AND(Q$105=$B$106,$C111=$B$106),$D111,IF(AND(Q$105&gt;$C111,Q$105&lt;=($B111+$C111)),$D111/$B111,0)/IF(A.8.FATOR!Q111=0,1,A.8.FATOR!Q111))</f>
        <v>0</v>
      </c>
      <c r="R111" s="96">
        <f>IF(AND(R$105=$B$106,$C111=$B$106),$D111,IF(AND(R$105&gt;$C111,R$105&lt;=($B111+$C111)),$D111/$B111,0)/IF(A.8.FATOR!R111=0,1,A.8.FATOR!R111))</f>
        <v>0</v>
      </c>
      <c r="S111" s="96">
        <f>IF(AND(S$105=$B$106,$C111=$B$106),$D111,IF(AND(S$105&gt;$C111,S$105&lt;=($B111+$C111)),$D111/$B111,0)/IF(A.8.FATOR!S111=0,1,A.8.FATOR!S111))</f>
        <v>0</v>
      </c>
      <c r="T111" s="96">
        <f>IF(AND(T$105=$B$106,$C111=$B$106),$D111,IF(AND(T$105&gt;$C111,T$105&lt;=($B111+$C111)),$D111/$B111,0)/IF(A.8.FATOR!T111=0,1,A.8.FATOR!T111))</f>
        <v>0</v>
      </c>
      <c r="U111" s="96">
        <f>IF(AND(U$105=$B$106,$C111=$B$106),$D111,IF(AND(U$105&gt;$C111,U$105&lt;=($B111+$C111)),$D111/$B111,0)/IF(A.8.FATOR!U111=0,1,A.8.FATOR!U111))</f>
        <v>0</v>
      </c>
      <c r="V111" s="96">
        <f>IF(AND(V$105=$B$106,$C111=$B$106),$D111,IF(AND(V$105&gt;$C111,V$105&lt;=($B111+$C111)),$D111/$B111,0)/IF(A.8.FATOR!V111=0,1,A.8.FATOR!V111))</f>
        <v>0</v>
      </c>
      <c r="W111" s="96">
        <f>IF(AND(W$105=$B$106,$C111=$B$106),$D111,IF(AND(W$105&gt;$C111,W$105&lt;=($B111+$C111)),$D111/$B111,0)/IF(A.8.FATOR!W111=0,1,A.8.FATOR!W111))</f>
        <v>0</v>
      </c>
      <c r="X111" s="96">
        <f>IF(AND(X$105=$B$106,$C111=$B$106),$D111,IF(AND(X$105&gt;$C111,X$105&lt;=($B111+$C111)),$D111/$B111,0)/IF(A.8.FATOR!X111=0,1,A.8.FATOR!X111))</f>
        <v>0</v>
      </c>
      <c r="Y111" s="85"/>
      <c r="Z111" s="83"/>
    </row>
    <row r="112" spans="2:26" x14ac:dyDescent="0.2">
      <c r="B112" s="517">
        <f t="shared" si="26"/>
        <v>14</v>
      </c>
      <c r="C112" s="114">
        <f t="shared" si="27"/>
        <v>6</v>
      </c>
      <c r="D112" s="97">
        <f t="shared" si="25"/>
        <v>0</v>
      </c>
      <c r="E112" s="96">
        <f>IF(AND(E$105=$B$106,$C112=$B$106),$D112,IF(AND(E$105&gt;$C112,E$105&lt;=($B112+$C112)),$D112/$B112,0)/IF(A.8.FATOR!E112=0,1,A.8.FATOR!E112))</f>
        <v>0</v>
      </c>
      <c r="F112" s="96">
        <f>IF(AND(F$105=$B$106,$C112=$B$106),$D112,IF(AND(F$105&gt;$C112,F$105&lt;=($B112+$C112)),$D112/$B112,0)/IF(A.8.FATOR!F112=0,1,A.8.FATOR!F112))</f>
        <v>0</v>
      </c>
      <c r="G112" s="96">
        <f>IF(AND(G$105=$B$106,$C112=$B$106),$D112,IF(AND(G$105&gt;$C112,G$105&lt;=($B112+$C112)),$D112/$B112,0)/IF(A.8.FATOR!G112=0,1,A.8.FATOR!G112))</f>
        <v>0</v>
      </c>
      <c r="H112" s="96">
        <f>IF(AND(H$105=$B$106,$C112=$B$106),$D112,IF(AND(H$105&gt;$C112,H$105&lt;=($B112+$C112)),$D112/$B112,0)/IF(A.8.FATOR!H112=0,1,A.8.FATOR!H112))</f>
        <v>0</v>
      </c>
      <c r="I112" s="96">
        <f>IF(AND(I$105=$B$106,$C112=$B$106),$D112,IF(AND(I$105&gt;$C112,I$105&lt;=($B112+$C112)),$D112/$B112,0)/IF(A.8.FATOR!I112=0,1,A.8.FATOR!I112))</f>
        <v>0</v>
      </c>
      <c r="J112" s="96">
        <f>IF(AND(J$105=$B$106,$C112=$B$106),$D112,IF(AND(J$105&gt;$C112,J$105&lt;=($B112+$C112)),$D112/$B112,0)/IF(A.8.FATOR!J112=0,1,A.8.FATOR!J112))</f>
        <v>0</v>
      </c>
      <c r="K112" s="96">
        <f>IF(AND(K$105=$B$106,$C112=$B$106),$D112,IF(AND(K$105&gt;$C112,K$105&lt;=($B112+$C112)),$D112/$B112,0)/IF(A.8.FATOR!K112=0,1,A.8.FATOR!K112))</f>
        <v>0</v>
      </c>
      <c r="L112" s="96">
        <f>IF(AND(L$105=$B$106,$C112=$B$106),$D112,IF(AND(L$105&gt;$C112,L$105&lt;=($B112+$C112)),$D112/$B112,0)/IF(A.8.FATOR!L112=0,1,A.8.FATOR!L112))</f>
        <v>0</v>
      </c>
      <c r="M112" s="96">
        <f>IF(AND(M$105=$B$106,$C112=$B$106),$D112,IF(AND(M$105&gt;$C112,M$105&lt;=($B112+$C112)),$D112/$B112,0)/IF(A.8.FATOR!M112=0,1,A.8.FATOR!M112))</f>
        <v>0</v>
      </c>
      <c r="N112" s="96">
        <f>IF(AND(N$105=$B$106,$C112=$B$106),$D112,IF(AND(N$105&gt;$C112,N$105&lt;=($B112+$C112)),$D112/$B112,0)/IF(A.8.FATOR!N112=0,1,A.8.FATOR!N112))</f>
        <v>0</v>
      </c>
      <c r="O112" s="96">
        <f>IF(AND(O$105=$B$106,$C112=$B$106),$D112,IF(AND(O$105&gt;$C112,O$105&lt;=($B112+$C112)),$D112/$B112,0)/IF(A.8.FATOR!O112=0,1,A.8.FATOR!O112))</f>
        <v>0</v>
      </c>
      <c r="P112" s="96">
        <f>IF(AND(P$105=$B$106,$C112=$B$106),$D112,IF(AND(P$105&gt;$C112,P$105&lt;=($B112+$C112)),$D112/$B112,0)/IF(A.8.FATOR!P112=0,1,A.8.FATOR!P112))</f>
        <v>0</v>
      </c>
      <c r="Q112" s="96">
        <f>IF(AND(Q$105=$B$106,$C112=$B$106),$D112,IF(AND(Q$105&gt;$C112,Q$105&lt;=($B112+$C112)),$D112/$B112,0)/IF(A.8.FATOR!Q112=0,1,A.8.FATOR!Q112))</f>
        <v>0</v>
      </c>
      <c r="R112" s="96">
        <f>IF(AND(R$105=$B$106,$C112=$B$106),$D112,IF(AND(R$105&gt;$C112,R$105&lt;=($B112+$C112)),$D112/$B112,0)/IF(A.8.FATOR!R112=0,1,A.8.FATOR!R112))</f>
        <v>0</v>
      </c>
      <c r="S112" s="96">
        <f>IF(AND(S$105=$B$106,$C112=$B$106),$D112,IF(AND(S$105&gt;$C112,S$105&lt;=($B112+$C112)),$D112/$B112,0)/IF(A.8.FATOR!S112=0,1,A.8.FATOR!S112))</f>
        <v>0</v>
      </c>
      <c r="T112" s="96">
        <f>IF(AND(T$105=$B$106,$C112=$B$106),$D112,IF(AND(T$105&gt;$C112,T$105&lt;=($B112+$C112)),$D112/$B112,0)/IF(A.8.FATOR!T112=0,1,A.8.FATOR!T112))</f>
        <v>0</v>
      </c>
      <c r="U112" s="96">
        <f>IF(AND(U$105=$B$106,$C112=$B$106),$D112,IF(AND(U$105&gt;$C112,U$105&lt;=($B112+$C112)),$D112/$B112,0)/IF(A.8.FATOR!U112=0,1,A.8.FATOR!U112))</f>
        <v>0</v>
      </c>
      <c r="V112" s="96">
        <f>IF(AND(V$105=$B$106,$C112=$B$106),$D112,IF(AND(V$105&gt;$C112,V$105&lt;=($B112+$C112)),$D112/$B112,0)/IF(A.8.FATOR!V112=0,1,A.8.FATOR!V112))</f>
        <v>0</v>
      </c>
      <c r="W112" s="96">
        <f>IF(AND(W$105=$B$106,$C112=$B$106),$D112,IF(AND(W$105&gt;$C112,W$105&lt;=($B112+$C112)),$D112/$B112,0)/IF(A.8.FATOR!W112=0,1,A.8.FATOR!W112))</f>
        <v>0</v>
      </c>
      <c r="X112" s="96">
        <f>IF(AND(X$105=$B$106,$C112=$B$106),$D112,IF(AND(X$105&gt;$C112,X$105&lt;=($B112+$C112)),$D112/$B112,0)/IF(A.8.FATOR!X112=0,1,A.8.FATOR!X112))</f>
        <v>0</v>
      </c>
      <c r="Y112" s="85"/>
      <c r="Z112" s="83"/>
    </row>
    <row r="113" spans="2:26" x14ac:dyDescent="0.2">
      <c r="B113" s="517">
        <f t="shared" si="26"/>
        <v>13</v>
      </c>
      <c r="C113" s="114">
        <f t="shared" si="27"/>
        <v>7</v>
      </c>
      <c r="D113" s="97">
        <f t="shared" si="25"/>
        <v>0</v>
      </c>
      <c r="E113" s="96">
        <f>IF(AND(E$105=$B$106,$C113=$B$106),$D113,IF(AND(E$105&gt;$C113,E$105&lt;=($B113+$C113)),$D113/$B113,0)/IF(A.8.FATOR!E113=0,1,A.8.FATOR!E113))</f>
        <v>0</v>
      </c>
      <c r="F113" s="96">
        <f>IF(AND(F$105=$B$106,$C113=$B$106),$D113,IF(AND(F$105&gt;$C113,F$105&lt;=($B113+$C113)),$D113/$B113,0)/IF(A.8.FATOR!F113=0,1,A.8.FATOR!F113))</f>
        <v>0</v>
      </c>
      <c r="G113" s="96">
        <f>IF(AND(G$105=$B$106,$C113=$B$106),$D113,IF(AND(G$105&gt;$C113,G$105&lt;=($B113+$C113)),$D113/$B113,0)/IF(A.8.FATOR!G113=0,1,A.8.FATOR!G113))</f>
        <v>0</v>
      </c>
      <c r="H113" s="96">
        <f>IF(AND(H$105=$B$106,$C113=$B$106),$D113,IF(AND(H$105&gt;$C113,H$105&lt;=($B113+$C113)),$D113/$B113,0)/IF(A.8.FATOR!H113=0,1,A.8.FATOR!H113))</f>
        <v>0</v>
      </c>
      <c r="I113" s="96">
        <f>IF(AND(I$105=$B$106,$C113=$B$106),$D113,IF(AND(I$105&gt;$C113,I$105&lt;=($B113+$C113)),$D113/$B113,0)/IF(A.8.FATOR!I113=0,1,A.8.FATOR!I113))</f>
        <v>0</v>
      </c>
      <c r="J113" s="96">
        <f>IF(AND(J$105=$B$106,$C113=$B$106),$D113,IF(AND(J$105&gt;$C113,J$105&lt;=($B113+$C113)),$D113/$B113,0)/IF(A.8.FATOR!J113=0,1,A.8.FATOR!J113))</f>
        <v>0</v>
      </c>
      <c r="K113" s="96">
        <f>IF(AND(K$105=$B$106,$C113=$B$106),$D113,IF(AND(K$105&gt;$C113,K$105&lt;=($B113+$C113)),$D113/$B113,0)/IF(A.8.FATOR!K113=0,1,A.8.FATOR!K113))</f>
        <v>0</v>
      </c>
      <c r="L113" s="96">
        <f>IF(AND(L$105=$B$106,$C113=$B$106),$D113,IF(AND(L$105&gt;$C113,L$105&lt;=($B113+$C113)),$D113/$B113,0)/IF(A.8.FATOR!L113=0,1,A.8.FATOR!L113))</f>
        <v>0</v>
      </c>
      <c r="M113" s="96">
        <f>IF(AND(M$105=$B$106,$C113=$B$106),$D113,IF(AND(M$105&gt;$C113,M$105&lt;=($B113+$C113)),$D113/$B113,0)/IF(A.8.FATOR!M113=0,1,A.8.FATOR!M113))</f>
        <v>0</v>
      </c>
      <c r="N113" s="96">
        <f>IF(AND(N$105=$B$106,$C113=$B$106),$D113,IF(AND(N$105&gt;$C113,N$105&lt;=($B113+$C113)),$D113/$B113,0)/IF(A.8.FATOR!N113=0,1,A.8.FATOR!N113))</f>
        <v>0</v>
      </c>
      <c r="O113" s="96">
        <f>IF(AND(O$105=$B$106,$C113=$B$106),$D113,IF(AND(O$105&gt;$C113,O$105&lt;=($B113+$C113)),$D113/$B113,0)/IF(A.8.FATOR!O113=0,1,A.8.FATOR!O113))</f>
        <v>0</v>
      </c>
      <c r="P113" s="96">
        <f>IF(AND(P$105=$B$106,$C113=$B$106),$D113,IF(AND(P$105&gt;$C113,P$105&lt;=($B113+$C113)),$D113/$B113,0)/IF(A.8.FATOR!P113=0,1,A.8.FATOR!P113))</f>
        <v>0</v>
      </c>
      <c r="Q113" s="96">
        <f>IF(AND(Q$105=$B$106,$C113=$B$106),$D113,IF(AND(Q$105&gt;$C113,Q$105&lt;=($B113+$C113)),$D113/$B113,0)/IF(A.8.FATOR!Q113=0,1,A.8.FATOR!Q113))</f>
        <v>0</v>
      </c>
      <c r="R113" s="96">
        <f>IF(AND(R$105=$B$106,$C113=$B$106),$D113,IF(AND(R$105&gt;$C113,R$105&lt;=($B113+$C113)),$D113/$B113,0)/IF(A.8.FATOR!R113=0,1,A.8.FATOR!R113))</f>
        <v>0</v>
      </c>
      <c r="S113" s="96">
        <f>IF(AND(S$105=$B$106,$C113=$B$106),$D113,IF(AND(S$105&gt;$C113,S$105&lt;=($B113+$C113)),$D113/$B113,0)/IF(A.8.FATOR!S113=0,1,A.8.FATOR!S113))</f>
        <v>0</v>
      </c>
      <c r="T113" s="96">
        <f>IF(AND(T$105=$B$106,$C113=$B$106),$D113,IF(AND(T$105&gt;$C113,T$105&lt;=($B113+$C113)),$D113/$B113,0)/IF(A.8.FATOR!T113=0,1,A.8.FATOR!T113))</f>
        <v>0</v>
      </c>
      <c r="U113" s="96">
        <f>IF(AND(U$105=$B$106,$C113=$B$106),$D113,IF(AND(U$105&gt;$C113,U$105&lt;=($B113+$C113)),$D113/$B113,0)/IF(A.8.FATOR!U113=0,1,A.8.FATOR!U113))</f>
        <v>0</v>
      </c>
      <c r="V113" s="96">
        <f>IF(AND(V$105=$B$106,$C113=$B$106),$D113,IF(AND(V$105&gt;$C113,V$105&lt;=($B113+$C113)),$D113/$B113,0)/IF(A.8.FATOR!V113=0,1,A.8.FATOR!V113))</f>
        <v>0</v>
      </c>
      <c r="W113" s="96">
        <f>IF(AND(W$105=$B$106,$C113=$B$106),$D113,IF(AND(W$105&gt;$C113,W$105&lt;=($B113+$C113)),$D113/$B113,0)/IF(A.8.FATOR!W113=0,1,A.8.FATOR!W113))</f>
        <v>0</v>
      </c>
      <c r="X113" s="96">
        <f>IF(AND(X$105=$B$106,$C113=$B$106),$D113,IF(AND(X$105&gt;$C113,X$105&lt;=($B113+$C113)),$D113/$B113,0)/IF(A.8.FATOR!X113=0,1,A.8.FATOR!X113))</f>
        <v>0</v>
      </c>
      <c r="Y113" s="85"/>
      <c r="Z113" s="83"/>
    </row>
    <row r="114" spans="2:26" x14ac:dyDescent="0.2">
      <c r="B114" s="517">
        <f t="shared" si="26"/>
        <v>12</v>
      </c>
      <c r="C114" s="114">
        <f t="shared" si="27"/>
        <v>8</v>
      </c>
      <c r="D114" s="97">
        <f t="shared" si="25"/>
        <v>0</v>
      </c>
      <c r="E114" s="96">
        <f>IF(AND(E$105=$B$106,$C114=$B$106),$D114,IF(AND(E$105&gt;$C114,E$105&lt;=($B114+$C114)),$D114/$B114,0)/IF(A.8.FATOR!E114=0,1,A.8.FATOR!E114))</f>
        <v>0</v>
      </c>
      <c r="F114" s="96">
        <f>IF(AND(F$105=$B$106,$C114=$B$106),$D114,IF(AND(F$105&gt;$C114,F$105&lt;=($B114+$C114)),$D114/$B114,0)/IF(A.8.FATOR!F114=0,1,A.8.FATOR!F114))</f>
        <v>0</v>
      </c>
      <c r="G114" s="96">
        <f>IF(AND(G$105=$B$106,$C114=$B$106),$D114,IF(AND(G$105&gt;$C114,G$105&lt;=($B114+$C114)),$D114/$B114,0)/IF(A.8.FATOR!G114=0,1,A.8.FATOR!G114))</f>
        <v>0</v>
      </c>
      <c r="H114" s="96">
        <f>IF(AND(H$105=$B$106,$C114=$B$106),$D114,IF(AND(H$105&gt;$C114,H$105&lt;=($B114+$C114)),$D114/$B114,0)/IF(A.8.FATOR!H114=0,1,A.8.FATOR!H114))</f>
        <v>0</v>
      </c>
      <c r="I114" s="96">
        <f>IF(AND(I$105=$B$106,$C114=$B$106),$D114,IF(AND(I$105&gt;$C114,I$105&lt;=($B114+$C114)),$D114/$B114,0)/IF(A.8.FATOR!I114=0,1,A.8.FATOR!I114))</f>
        <v>0</v>
      </c>
      <c r="J114" s="96">
        <f>IF(AND(J$105=$B$106,$C114=$B$106),$D114,IF(AND(J$105&gt;$C114,J$105&lt;=($B114+$C114)),$D114/$B114,0)/IF(A.8.FATOR!J114=0,1,A.8.FATOR!J114))</f>
        <v>0</v>
      </c>
      <c r="K114" s="96">
        <f>IF(AND(K$105=$B$106,$C114=$B$106),$D114,IF(AND(K$105&gt;$C114,K$105&lt;=($B114+$C114)),$D114/$B114,0)/IF(A.8.FATOR!K114=0,1,A.8.FATOR!K114))</f>
        <v>0</v>
      </c>
      <c r="L114" s="96">
        <f>IF(AND(L$105=$B$106,$C114=$B$106),$D114,IF(AND(L$105&gt;$C114,L$105&lt;=($B114+$C114)),$D114/$B114,0)/IF(A.8.FATOR!L114=0,1,A.8.FATOR!L114))</f>
        <v>0</v>
      </c>
      <c r="M114" s="96">
        <f>IF(AND(M$105=$B$106,$C114=$B$106),$D114,IF(AND(M$105&gt;$C114,M$105&lt;=($B114+$C114)),$D114/$B114,0)/IF(A.8.FATOR!M114=0,1,A.8.FATOR!M114))</f>
        <v>0</v>
      </c>
      <c r="N114" s="96">
        <f>IF(AND(N$105=$B$106,$C114=$B$106),$D114,IF(AND(N$105&gt;$C114,N$105&lt;=($B114+$C114)),$D114/$B114,0)/IF(A.8.FATOR!N114=0,1,A.8.FATOR!N114))</f>
        <v>0</v>
      </c>
      <c r="O114" s="96">
        <f>IF(AND(O$105=$B$106,$C114=$B$106),$D114,IF(AND(O$105&gt;$C114,O$105&lt;=($B114+$C114)),$D114/$B114,0)/IF(A.8.FATOR!O114=0,1,A.8.FATOR!O114))</f>
        <v>0</v>
      </c>
      <c r="P114" s="96">
        <f>IF(AND(P$105=$B$106,$C114=$B$106),$D114,IF(AND(P$105&gt;$C114,P$105&lt;=($B114+$C114)),$D114/$B114,0)/IF(A.8.FATOR!P114=0,1,A.8.FATOR!P114))</f>
        <v>0</v>
      </c>
      <c r="Q114" s="96">
        <f>IF(AND(Q$105=$B$106,$C114=$B$106),$D114,IF(AND(Q$105&gt;$C114,Q$105&lt;=($B114+$C114)),$D114/$B114,0)/IF(A.8.FATOR!Q114=0,1,A.8.FATOR!Q114))</f>
        <v>0</v>
      </c>
      <c r="R114" s="96">
        <f>IF(AND(R$105=$B$106,$C114=$B$106),$D114,IF(AND(R$105&gt;$C114,R$105&lt;=($B114+$C114)),$D114/$B114,0)/IF(A.8.FATOR!R114=0,1,A.8.FATOR!R114))</f>
        <v>0</v>
      </c>
      <c r="S114" s="96">
        <f>IF(AND(S$105=$B$106,$C114=$B$106),$D114,IF(AND(S$105&gt;$C114,S$105&lt;=($B114+$C114)),$D114/$B114,0)/IF(A.8.FATOR!S114=0,1,A.8.FATOR!S114))</f>
        <v>0</v>
      </c>
      <c r="T114" s="96">
        <f>IF(AND(T$105=$B$106,$C114=$B$106),$D114,IF(AND(T$105&gt;$C114,T$105&lt;=($B114+$C114)),$D114/$B114,0)/IF(A.8.FATOR!T114=0,1,A.8.FATOR!T114))</f>
        <v>0</v>
      </c>
      <c r="U114" s="96">
        <f>IF(AND(U$105=$B$106,$C114=$B$106),$D114,IF(AND(U$105&gt;$C114,U$105&lt;=($B114+$C114)),$D114/$B114,0)/IF(A.8.FATOR!U114=0,1,A.8.FATOR!U114))</f>
        <v>0</v>
      </c>
      <c r="V114" s="96">
        <f>IF(AND(V$105=$B$106,$C114=$B$106),$D114,IF(AND(V$105&gt;$C114,V$105&lt;=($B114+$C114)),$D114/$B114,0)/IF(A.8.FATOR!V114=0,1,A.8.FATOR!V114))</f>
        <v>0</v>
      </c>
      <c r="W114" s="96">
        <f>IF(AND(W$105=$B$106,$C114=$B$106),$D114,IF(AND(W$105&gt;$C114,W$105&lt;=($B114+$C114)),$D114/$B114,0)/IF(A.8.FATOR!W114=0,1,A.8.FATOR!W114))</f>
        <v>0</v>
      </c>
      <c r="X114" s="96">
        <f>IF(AND(X$105=$B$106,$C114=$B$106),$D114,IF(AND(X$105&gt;$C114,X$105&lt;=($B114+$C114)),$D114/$B114,0)/IF(A.8.FATOR!X114=0,1,A.8.FATOR!X114))</f>
        <v>0</v>
      </c>
      <c r="Y114" s="85"/>
      <c r="Z114" s="83"/>
    </row>
    <row r="115" spans="2:26" x14ac:dyDescent="0.2">
      <c r="B115" s="517">
        <f t="shared" si="26"/>
        <v>11</v>
      </c>
      <c r="C115" s="114">
        <f t="shared" si="27"/>
        <v>9</v>
      </c>
      <c r="D115" s="97">
        <f t="shared" si="25"/>
        <v>0</v>
      </c>
      <c r="E115" s="96">
        <f>IF(AND(E$105=$B$106,$C115=$B$106),$D115,IF(AND(E$105&gt;$C115,E$105&lt;=($B115+$C115)),$D115/$B115,0)/IF(A.8.FATOR!E115=0,1,A.8.FATOR!E115))</f>
        <v>0</v>
      </c>
      <c r="F115" s="96">
        <f>IF(AND(F$105=$B$106,$C115=$B$106),$D115,IF(AND(F$105&gt;$C115,F$105&lt;=($B115+$C115)),$D115/$B115,0)/IF(A.8.FATOR!F115=0,1,A.8.FATOR!F115))</f>
        <v>0</v>
      </c>
      <c r="G115" s="96">
        <f>IF(AND(G$105=$B$106,$C115=$B$106),$D115,IF(AND(G$105&gt;$C115,G$105&lt;=($B115+$C115)),$D115/$B115,0)/IF(A.8.FATOR!G115=0,1,A.8.FATOR!G115))</f>
        <v>0</v>
      </c>
      <c r="H115" s="96">
        <f>IF(AND(H$105=$B$106,$C115=$B$106),$D115,IF(AND(H$105&gt;$C115,H$105&lt;=($B115+$C115)),$D115/$B115,0)/IF(A.8.FATOR!H115=0,1,A.8.FATOR!H115))</f>
        <v>0</v>
      </c>
      <c r="I115" s="96">
        <f>IF(AND(I$105=$B$106,$C115=$B$106),$D115,IF(AND(I$105&gt;$C115,I$105&lt;=($B115+$C115)),$D115/$B115,0)/IF(A.8.FATOR!I115=0,1,A.8.FATOR!I115))</f>
        <v>0</v>
      </c>
      <c r="J115" s="96">
        <f>IF(AND(J$105=$B$106,$C115=$B$106),$D115,IF(AND(J$105&gt;$C115,J$105&lt;=($B115+$C115)),$D115/$B115,0)/IF(A.8.FATOR!J115=0,1,A.8.FATOR!J115))</f>
        <v>0</v>
      </c>
      <c r="K115" s="96">
        <f>IF(AND(K$105=$B$106,$C115=$B$106),$D115,IF(AND(K$105&gt;$C115,K$105&lt;=($B115+$C115)),$D115/$B115,0)/IF(A.8.FATOR!K115=0,1,A.8.FATOR!K115))</f>
        <v>0</v>
      </c>
      <c r="L115" s="96">
        <f>IF(AND(L$105=$B$106,$C115=$B$106),$D115,IF(AND(L$105&gt;$C115,L$105&lt;=($B115+$C115)),$D115/$B115,0)/IF(A.8.FATOR!L115=0,1,A.8.FATOR!L115))</f>
        <v>0</v>
      </c>
      <c r="M115" s="96">
        <f>IF(AND(M$105=$B$106,$C115=$B$106),$D115,IF(AND(M$105&gt;$C115,M$105&lt;=($B115+$C115)),$D115/$B115,0)/IF(A.8.FATOR!M115=0,1,A.8.FATOR!M115))</f>
        <v>0</v>
      </c>
      <c r="N115" s="96">
        <f>IF(AND(N$105=$B$106,$C115=$B$106),$D115,IF(AND(N$105&gt;$C115,N$105&lt;=($B115+$C115)),$D115/$B115,0)/IF(A.8.FATOR!N115=0,1,A.8.FATOR!N115))</f>
        <v>0</v>
      </c>
      <c r="O115" s="96">
        <f>IF(AND(O$105=$B$106,$C115=$B$106),$D115,IF(AND(O$105&gt;$C115,O$105&lt;=($B115+$C115)),$D115/$B115,0)/IF(A.8.FATOR!O115=0,1,A.8.FATOR!O115))</f>
        <v>0</v>
      </c>
      <c r="P115" s="96">
        <f>IF(AND(P$105=$B$106,$C115=$B$106),$D115,IF(AND(P$105&gt;$C115,P$105&lt;=($B115+$C115)),$D115/$B115,0)/IF(A.8.FATOR!P115=0,1,A.8.FATOR!P115))</f>
        <v>0</v>
      </c>
      <c r="Q115" s="96">
        <f>IF(AND(Q$105=$B$106,$C115=$B$106),$D115,IF(AND(Q$105&gt;$C115,Q$105&lt;=($B115+$C115)),$D115/$B115,0)/IF(A.8.FATOR!Q115=0,1,A.8.FATOR!Q115))</f>
        <v>0</v>
      </c>
      <c r="R115" s="96">
        <f>IF(AND(R$105=$B$106,$C115=$B$106),$D115,IF(AND(R$105&gt;$C115,R$105&lt;=($B115+$C115)),$D115/$B115,0)/IF(A.8.FATOR!R115=0,1,A.8.FATOR!R115))</f>
        <v>0</v>
      </c>
      <c r="S115" s="96">
        <f>IF(AND(S$105=$B$106,$C115=$B$106),$D115,IF(AND(S$105&gt;$C115,S$105&lt;=($B115+$C115)),$D115/$B115,0)/IF(A.8.FATOR!S115=0,1,A.8.FATOR!S115))</f>
        <v>0</v>
      </c>
      <c r="T115" s="96">
        <f>IF(AND(T$105=$B$106,$C115=$B$106),$D115,IF(AND(T$105&gt;$C115,T$105&lt;=($B115+$C115)),$D115/$B115,0)/IF(A.8.FATOR!T115=0,1,A.8.FATOR!T115))</f>
        <v>0</v>
      </c>
      <c r="U115" s="96">
        <f>IF(AND(U$105=$B$106,$C115=$B$106),$D115,IF(AND(U$105&gt;$C115,U$105&lt;=($B115+$C115)),$D115/$B115,0)/IF(A.8.FATOR!U115=0,1,A.8.FATOR!U115))</f>
        <v>0</v>
      </c>
      <c r="V115" s="96">
        <f>IF(AND(V$105=$B$106,$C115=$B$106),$D115,IF(AND(V$105&gt;$C115,V$105&lt;=($B115+$C115)),$D115/$B115,0)/IF(A.8.FATOR!V115=0,1,A.8.FATOR!V115))</f>
        <v>0</v>
      </c>
      <c r="W115" s="96">
        <f>IF(AND(W$105=$B$106,$C115=$B$106),$D115,IF(AND(W$105&gt;$C115,W$105&lt;=($B115+$C115)),$D115/$B115,0)/IF(A.8.FATOR!W115=0,1,A.8.FATOR!W115))</f>
        <v>0</v>
      </c>
      <c r="X115" s="96">
        <f>IF(AND(X$105=$B$106,$C115=$B$106),$D115,IF(AND(X$105&gt;$C115,X$105&lt;=($B115+$C115)),$D115/$B115,0)/IF(A.8.FATOR!X115=0,1,A.8.FATOR!X115))</f>
        <v>0</v>
      </c>
      <c r="Y115" s="85"/>
      <c r="Z115" s="83"/>
    </row>
    <row r="116" spans="2:26" x14ac:dyDescent="0.2">
      <c r="B116" s="517">
        <f t="shared" si="26"/>
        <v>10</v>
      </c>
      <c r="C116" s="114">
        <f t="shared" si="27"/>
        <v>10</v>
      </c>
      <c r="D116" s="97">
        <f t="shared" si="25"/>
        <v>0</v>
      </c>
      <c r="E116" s="96">
        <f>IF(AND(E$105=$B$106,$C116=$B$106),$D116,IF(AND(E$105&gt;$C116,E$105&lt;=($B116+$C116)),$D116/$B116,0)/IF(A.8.FATOR!E116=0,1,A.8.FATOR!E116))</f>
        <v>0</v>
      </c>
      <c r="F116" s="96">
        <f>IF(AND(F$105=$B$106,$C116=$B$106),$D116,IF(AND(F$105&gt;$C116,F$105&lt;=($B116+$C116)),$D116/$B116,0)/IF(A.8.FATOR!F116=0,1,A.8.FATOR!F116))</f>
        <v>0</v>
      </c>
      <c r="G116" s="96">
        <f>IF(AND(G$105=$B$106,$C116=$B$106),$D116,IF(AND(G$105&gt;$C116,G$105&lt;=($B116+$C116)),$D116/$B116,0)/IF(A.8.FATOR!G116=0,1,A.8.FATOR!G116))</f>
        <v>0</v>
      </c>
      <c r="H116" s="96">
        <f>IF(AND(H$105=$B$106,$C116=$B$106),$D116,IF(AND(H$105&gt;$C116,H$105&lt;=($B116+$C116)),$D116/$B116,0)/IF(A.8.FATOR!H116=0,1,A.8.FATOR!H116))</f>
        <v>0</v>
      </c>
      <c r="I116" s="96">
        <f>IF(AND(I$105=$B$106,$C116=$B$106),$D116,IF(AND(I$105&gt;$C116,I$105&lt;=($B116+$C116)),$D116/$B116,0)/IF(A.8.FATOR!I116=0,1,A.8.FATOR!I116))</f>
        <v>0</v>
      </c>
      <c r="J116" s="96">
        <f>IF(AND(J$105=$B$106,$C116=$B$106),$D116,IF(AND(J$105&gt;$C116,J$105&lt;=($B116+$C116)),$D116/$B116,0)/IF(A.8.FATOR!J116=0,1,A.8.FATOR!J116))</f>
        <v>0</v>
      </c>
      <c r="K116" s="96">
        <f>IF(AND(K$105=$B$106,$C116=$B$106),$D116,IF(AND(K$105&gt;$C116,K$105&lt;=($B116+$C116)),$D116/$B116,0)/IF(A.8.FATOR!K116=0,1,A.8.FATOR!K116))</f>
        <v>0</v>
      </c>
      <c r="L116" s="96">
        <f>IF(AND(L$105=$B$106,$C116=$B$106),$D116,IF(AND(L$105&gt;$C116,L$105&lt;=($B116+$C116)),$D116/$B116,0)/IF(A.8.FATOR!L116=0,1,A.8.FATOR!L116))</f>
        <v>0</v>
      </c>
      <c r="M116" s="96">
        <f>IF(AND(M$105=$B$106,$C116=$B$106),$D116,IF(AND(M$105&gt;$C116,M$105&lt;=($B116+$C116)),$D116/$B116,0)/IF(A.8.FATOR!M116=0,1,A.8.FATOR!M116))</f>
        <v>0</v>
      </c>
      <c r="N116" s="96">
        <f>IF(AND(N$105=$B$106,$C116=$B$106),$D116,IF(AND(N$105&gt;$C116,N$105&lt;=($B116+$C116)),$D116/$B116,0)/IF(A.8.FATOR!N116=0,1,A.8.FATOR!N116))</f>
        <v>0</v>
      </c>
      <c r="O116" s="96">
        <f>IF(AND(O$105=$B$106,$C116=$B$106),$D116,IF(AND(O$105&gt;$C116,O$105&lt;=($B116+$C116)),$D116/$B116,0)/IF(A.8.FATOR!O116=0,1,A.8.FATOR!O116))</f>
        <v>0</v>
      </c>
      <c r="P116" s="96">
        <f>IF(AND(P$105=$B$106,$C116=$B$106),$D116,IF(AND(P$105&gt;$C116,P$105&lt;=($B116+$C116)),$D116/$B116,0)/IF(A.8.FATOR!P116=0,1,A.8.FATOR!P116))</f>
        <v>0</v>
      </c>
      <c r="Q116" s="96">
        <f>IF(AND(Q$105=$B$106,$C116=$B$106),$D116,IF(AND(Q$105&gt;$C116,Q$105&lt;=($B116+$C116)),$D116/$B116,0)/IF(A.8.FATOR!Q116=0,1,A.8.FATOR!Q116))</f>
        <v>0</v>
      </c>
      <c r="R116" s="96">
        <f>IF(AND(R$105=$B$106,$C116=$B$106),$D116,IF(AND(R$105&gt;$C116,R$105&lt;=($B116+$C116)),$D116/$B116,0)/IF(A.8.FATOR!R116=0,1,A.8.FATOR!R116))</f>
        <v>0</v>
      </c>
      <c r="S116" s="96">
        <f>IF(AND(S$105=$B$106,$C116=$B$106),$D116,IF(AND(S$105&gt;$C116,S$105&lt;=($B116+$C116)),$D116/$B116,0)/IF(A.8.FATOR!S116=0,1,A.8.FATOR!S116))</f>
        <v>0</v>
      </c>
      <c r="T116" s="96">
        <f>IF(AND(T$105=$B$106,$C116=$B$106),$D116,IF(AND(T$105&gt;$C116,T$105&lt;=($B116+$C116)),$D116/$B116,0)/IF(A.8.FATOR!T116=0,1,A.8.FATOR!T116))</f>
        <v>0</v>
      </c>
      <c r="U116" s="96">
        <f>IF(AND(U$105=$B$106,$C116=$B$106),$D116,IF(AND(U$105&gt;$C116,U$105&lt;=($B116+$C116)),$D116/$B116,0)/IF(A.8.FATOR!U116=0,1,A.8.FATOR!U116))</f>
        <v>0</v>
      </c>
      <c r="V116" s="96">
        <f>IF(AND(V$105=$B$106,$C116=$B$106),$D116,IF(AND(V$105&gt;$C116,V$105&lt;=($B116+$C116)),$D116/$B116,0)/IF(A.8.FATOR!V116=0,1,A.8.FATOR!V116))</f>
        <v>0</v>
      </c>
      <c r="W116" s="96">
        <f>IF(AND(W$105=$B$106,$C116=$B$106),$D116,IF(AND(W$105&gt;$C116,W$105&lt;=($B116+$C116)),$D116/$B116,0)/IF(A.8.FATOR!W116=0,1,A.8.FATOR!W116))</f>
        <v>0</v>
      </c>
      <c r="X116" s="96">
        <f>IF(AND(X$105=$B$106,$C116=$B$106),$D116,IF(AND(X$105&gt;$C116,X$105&lt;=($B116+$C116)),$D116/$B116,0)/IF(A.8.FATOR!X116=0,1,A.8.FATOR!X116))</f>
        <v>0</v>
      </c>
      <c r="Y116" s="85"/>
      <c r="Z116" s="83"/>
    </row>
    <row r="117" spans="2:26" x14ac:dyDescent="0.2">
      <c r="B117" s="517">
        <f t="shared" si="26"/>
        <v>9</v>
      </c>
      <c r="C117" s="114">
        <f t="shared" si="27"/>
        <v>11</v>
      </c>
      <c r="D117" s="97">
        <f t="shared" si="25"/>
        <v>0</v>
      </c>
      <c r="E117" s="96">
        <f>IF(AND(E$105=$B$106,$C117=$B$106),$D117,IF(AND(E$105&gt;$C117,E$105&lt;=($B117+$C117)),$D117/$B117,0)/IF(A.8.FATOR!E117=0,1,A.8.FATOR!E117))</f>
        <v>0</v>
      </c>
      <c r="F117" s="96">
        <f>IF(AND(F$105=$B$106,$C117=$B$106),$D117,IF(AND(F$105&gt;$C117,F$105&lt;=($B117+$C117)),$D117/$B117,0)/IF(A.8.FATOR!F117=0,1,A.8.FATOR!F117))</f>
        <v>0</v>
      </c>
      <c r="G117" s="96">
        <f>IF(AND(G$105=$B$106,$C117=$B$106),$D117,IF(AND(G$105&gt;$C117,G$105&lt;=($B117+$C117)),$D117/$B117,0)/IF(A.8.FATOR!G117=0,1,A.8.FATOR!G117))</f>
        <v>0</v>
      </c>
      <c r="H117" s="96">
        <f>IF(AND(H$105=$B$106,$C117=$B$106),$D117,IF(AND(H$105&gt;$C117,H$105&lt;=($B117+$C117)),$D117/$B117,0)/IF(A.8.FATOR!H117=0,1,A.8.FATOR!H117))</f>
        <v>0</v>
      </c>
      <c r="I117" s="96">
        <f>IF(AND(I$105=$B$106,$C117=$B$106),$D117,IF(AND(I$105&gt;$C117,I$105&lt;=($B117+$C117)),$D117/$B117,0)/IF(A.8.FATOR!I117=0,1,A.8.FATOR!I117))</f>
        <v>0</v>
      </c>
      <c r="J117" s="96">
        <f>IF(AND(J$105=$B$106,$C117=$B$106),$D117,IF(AND(J$105&gt;$C117,J$105&lt;=($B117+$C117)),$D117/$B117,0)/IF(A.8.FATOR!J117=0,1,A.8.FATOR!J117))</f>
        <v>0</v>
      </c>
      <c r="K117" s="96">
        <f>IF(AND(K$105=$B$106,$C117=$B$106),$D117,IF(AND(K$105&gt;$C117,K$105&lt;=($B117+$C117)),$D117/$B117,0)/IF(A.8.FATOR!K117=0,1,A.8.FATOR!K117))</f>
        <v>0</v>
      </c>
      <c r="L117" s="96">
        <f>IF(AND(L$105=$B$106,$C117=$B$106),$D117,IF(AND(L$105&gt;$C117,L$105&lt;=($B117+$C117)),$D117/$B117,0)/IF(A.8.FATOR!L117=0,1,A.8.FATOR!L117))</f>
        <v>0</v>
      </c>
      <c r="M117" s="96">
        <f>IF(AND(M$105=$B$106,$C117=$B$106),$D117,IF(AND(M$105&gt;$C117,M$105&lt;=($B117+$C117)),$D117/$B117,0)/IF(A.8.FATOR!M117=0,1,A.8.FATOR!M117))</f>
        <v>0</v>
      </c>
      <c r="N117" s="96">
        <f>IF(AND(N$105=$B$106,$C117=$B$106),$D117,IF(AND(N$105&gt;$C117,N$105&lt;=($B117+$C117)),$D117/$B117,0)/IF(A.8.FATOR!N117=0,1,A.8.FATOR!N117))</f>
        <v>0</v>
      </c>
      <c r="O117" s="96">
        <f>IF(AND(O$105=$B$106,$C117=$B$106),$D117,IF(AND(O$105&gt;$C117,O$105&lt;=($B117+$C117)),$D117/$B117,0)/IF(A.8.FATOR!O117=0,1,A.8.FATOR!O117))</f>
        <v>0</v>
      </c>
      <c r="P117" s="96">
        <f>IF(AND(P$105=$B$106,$C117=$B$106),$D117,IF(AND(P$105&gt;$C117,P$105&lt;=($B117+$C117)),$D117/$B117,0)/IF(A.8.FATOR!P117=0,1,A.8.FATOR!P117))</f>
        <v>0</v>
      </c>
      <c r="Q117" s="96">
        <f>IF(AND(Q$105=$B$106,$C117=$B$106),$D117,IF(AND(Q$105&gt;$C117,Q$105&lt;=($B117+$C117)),$D117/$B117,0)/IF(A.8.FATOR!Q117=0,1,A.8.FATOR!Q117))</f>
        <v>0</v>
      </c>
      <c r="R117" s="96">
        <f>IF(AND(R$105=$B$106,$C117=$B$106),$D117,IF(AND(R$105&gt;$C117,R$105&lt;=($B117+$C117)),$D117/$B117,0)/IF(A.8.FATOR!R117=0,1,A.8.FATOR!R117))</f>
        <v>0</v>
      </c>
      <c r="S117" s="96">
        <f>IF(AND(S$105=$B$106,$C117=$B$106),$D117,IF(AND(S$105&gt;$C117,S$105&lt;=($B117+$C117)),$D117/$B117,0)/IF(A.8.FATOR!S117=0,1,A.8.FATOR!S117))</f>
        <v>0</v>
      </c>
      <c r="T117" s="96">
        <f>IF(AND(T$105=$B$106,$C117=$B$106),$D117,IF(AND(T$105&gt;$C117,T$105&lt;=($B117+$C117)),$D117/$B117,0)/IF(A.8.FATOR!T117=0,1,A.8.FATOR!T117))</f>
        <v>0</v>
      </c>
      <c r="U117" s="96">
        <f>IF(AND(U$105=$B$106,$C117=$B$106),$D117,IF(AND(U$105&gt;$C117,U$105&lt;=($B117+$C117)),$D117/$B117,0)/IF(A.8.FATOR!U117=0,1,A.8.FATOR!U117))</f>
        <v>0</v>
      </c>
      <c r="V117" s="96">
        <f>IF(AND(V$105=$B$106,$C117=$B$106),$D117,IF(AND(V$105&gt;$C117,V$105&lt;=($B117+$C117)),$D117/$B117,0)/IF(A.8.FATOR!V117=0,1,A.8.FATOR!V117))</f>
        <v>0</v>
      </c>
      <c r="W117" s="96">
        <f>IF(AND(W$105=$B$106,$C117=$B$106),$D117,IF(AND(W$105&gt;$C117,W$105&lt;=($B117+$C117)),$D117/$B117,0)/IF(A.8.FATOR!W117=0,1,A.8.FATOR!W117))</f>
        <v>0</v>
      </c>
      <c r="X117" s="96">
        <f>IF(AND(X$105=$B$106,$C117=$B$106),$D117,IF(AND(X$105&gt;$C117,X$105&lt;=($B117+$C117)),$D117/$B117,0)/IF(A.8.FATOR!X117=0,1,A.8.FATOR!X117))</f>
        <v>0</v>
      </c>
      <c r="Y117" s="85"/>
      <c r="Z117" s="83"/>
    </row>
    <row r="118" spans="2:26" x14ac:dyDescent="0.2">
      <c r="B118" s="517">
        <f t="shared" si="26"/>
        <v>8</v>
      </c>
      <c r="C118" s="114">
        <f t="shared" si="27"/>
        <v>12</v>
      </c>
      <c r="D118" s="97">
        <f t="shared" si="25"/>
        <v>0</v>
      </c>
      <c r="E118" s="96">
        <f>IF(AND(E$105=$B$106,$C118=$B$106),$D118,IF(AND(E$105&gt;$C118,E$105&lt;=($B118+$C118)),$D118/$B118,0)/IF(A.8.FATOR!E118=0,1,A.8.FATOR!E118))</f>
        <v>0</v>
      </c>
      <c r="F118" s="96">
        <f>IF(AND(F$105=$B$106,$C118=$B$106),$D118,IF(AND(F$105&gt;$C118,F$105&lt;=($B118+$C118)),$D118/$B118,0)/IF(A.8.FATOR!F118=0,1,A.8.FATOR!F118))</f>
        <v>0</v>
      </c>
      <c r="G118" s="96">
        <f>IF(AND(G$105=$B$106,$C118=$B$106),$D118,IF(AND(G$105&gt;$C118,G$105&lt;=($B118+$C118)),$D118/$B118,0)/IF(A.8.FATOR!G118=0,1,A.8.FATOR!G118))</f>
        <v>0</v>
      </c>
      <c r="H118" s="96">
        <f>IF(AND(H$105=$B$106,$C118=$B$106),$D118,IF(AND(H$105&gt;$C118,H$105&lt;=($B118+$C118)),$D118/$B118,0)/IF(A.8.FATOR!H118=0,1,A.8.FATOR!H118))</f>
        <v>0</v>
      </c>
      <c r="I118" s="96">
        <f>IF(AND(I$105=$B$106,$C118=$B$106),$D118,IF(AND(I$105&gt;$C118,I$105&lt;=($B118+$C118)),$D118/$B118,0)/IF(A.8.FATOR!I118=0,1,A.8.FATOR!I118))</f>
        <v>0</v>
      </c>
      <c r="J118" s="96">
        <f>IF(AND(J$105=$B$106,$C118=$B$106),$D118,IF(AND(J$105&gt;$C118,J$105&lt;=($B118+$C118)),$D118/$B118,0)/IF(A.8.FATOR!J118=0,1,A.8.FATOR!J118))</f>
        <v>0</v>
      </c>
      <c r="K118" s="96">
        <f>IF(AND(K$105=$B$106,$C118=$B$106),$D118,IF(AND(K$105&gt;$C118,K$105&lt;=($B118+$C118)),$D118/$B118,0)/IF(A.8.FATOR!K118=0,1,A.8.FATOR!K118))</f>
        <v>0</v>
      </c>
      <c r="L118" s="96">
        <f>IF(AND(L$105=$B$106,$C118=$B$106),$D118,IF(AND(L$105&gt;$C118,L$105&lt;=($B118+$C118)),$D118/$B118,0)/IF(A.8.FATOR!L118=0,1,A.8.FATOR!L118))</f>
        <v>0</v>
      </c>
      <c r="M118" s="96">
        <f>IF(AND(M$105=$B$106,$C118=$B$106),$D118,IF(AND(M$105&gt;$C118,M$105&lt;=($B118+$C118)),$D118/$B118,0)/IF(A.8.FATOR!M118=0,1,A.8.FATOR!M118))</f>
        <v>0</v>
      </c>
      <c r="N118" s="96">
        <f>IF(AND(N$105=$B$106,$C118=$B$106),$D118,IF(AND(N$105&gt;$C118,N$105&lt;=($B118+$C118)),$D118/$B118,0)/IF(A.8.FATOR!N118=0,1,A.8.FATOR!N118))</f>
        <v>0</v>
      </c>
      <c r="O118" s="96">
        <f>IF(AND(O$105=$B$106,$C118=$B$106),$D118,IF(AND(O$105&gt;$C118,O$105&lt;=($B118+$C118)),$D118/$B118,0)/IF(A.8.FATOR!O118=0,1,A.8.FATOR!O118))</f>
        <v>0</v>
      </c>
      <c r="P118" s="96">
        <f>IF(AND(P$105=$B$106,$C118=$B$106),$D118,IF(AND(P$105&gt;$C118,P$105&lt;=($B118+$C118)),$D118/$B118,0)/IF(A.8.FATOR!P118=0,1,A.8.FATOR!P118))</f>
        <v>0</v>
      </c>
      <c r="Q118" s="96">
        <f>IF(AND(Q$105=$B$106,$C118=$B$106),$D118,IF(AND(Q$105&gt;$C118,Q$105&lt;=($B118+$C118)),$D118/$B118,0)/IF(A.8.FATOR!Q118=0,1,A.8.FATOR!Q118))</f>
        <v>0</v>
      </c>
      <c r="R118" s="96">
        <f>IF(AND(R$105=$B$106,$C118=$B$106),$D118,IF(AND(R$105&gt;$C118,R$105&lt;=($B118+$C118)),$D118/$B118,0)/IF(A.8.FATOR!R118=0,1,A.8.FATOR!R118))</f>
        <v>0</v>
      </c>
      <c r="S118" s="96">
        <f>IF(AND(S$105=$B$106,$C118=$B$106),$D118,IF(AND(S$105&gt;$C118,S$105&lt;=($B118+$C118)),$D118/$B118,0)/IF(A.8.FATOR!S118=0,1,A.8.FATOR!S118))</f>
        <v>0</v>
      </c>
      <c r="T118" s="96">
        <f>IF(AND(T$105=$B$106,$C118=$B$106),$D118,IF(AND(T$105&gt;$C118,T$105&lt;=($B118+$C118)),$D118/$B118,0)/IF(A.8.FATOR!T118=0,1,A.8.FATOR!T118))</f>
        <v>0</v>
      </c>
      <c r="U118" s="96">
        <f>IF(AND(U$105=$B$106,$C118=$B$106),$D118,IF(AND(U$105&gt;$C118,U$105&lt;=($B118+$C118)),$D118/$B118,0)/IF(A.8.FATOR!U118=0,1,A.8.FATOR!U118))</f>
        <v>0</v>
      </c>
      <c r="V118" s="96">
        <f>IF(AND(V$105=$B$106,$C118=$B$106),$D118,IF(AND(V$105&gt;$C118,V$105&lt;=($B118+$C118)),$D118/$B118,0)/IF(A.8.FATOR!V118=0,1,A.8.FATOR!V118))</f>
        <v>0</v>
      </c>
      <c r="W118" s="96">
        <f>IF(AND(W$105=$B$106,$C118=$B$106),$D118,IF(AND(W$105&gt;$C118,W$105&lt;=($B118+$C118)),$D118/$B118,0)/IF(A.8.FATOR!W118=0,1,A.8.FATOR!W118))</f>
        <v>0</v>
      </c>
      <c r="X118" s="96">
        <f>IF(AND(X$105=$B$106,$C118=$B$106),$D118,IF(AND(X$105&gt;$C118,X$105&lt;=($B118+$C118)),$D118/$B118,0)/IF(A.8.FATOR!X118=0,1,A.8.FATOR!X118))</f>
        <v>0</v>
      </c>
      <c r="Y118" s="85"/>
      <c r="Z118" s="83"/>
    </row>
    <row r="119" spans="2:26" x14ac:dyDescent="0.2">
      <c r="B119" s="517">
        <f t="shared" si="26"/>
        <v>7</v>
      </c>
      <c r="C119" s="114">
        <f t="shared" si="27"/>
        <v>13</v>
      </c>
      <c r="D119" s="97">
        <f t="shared" si="25"/>
        <v>0</v>
      </c>
      <c r="E119" s="96">
        <f>IF(AND(E$105=$B$106,$C119=$B$106),$D119,IF(AND(E$105&gt;$C119,E$105&lt;=($B119+$C119)),$D119/$B119,0)/IF(A.8.FATOR!E119=0,1,A.8.FATOR!E119))</f>
        <v>0</v>
      </c>
      <c r="F119" s="96">
        <f>IF(AND(F$105=$B$106,$C119=$B$106),$D119,IF(AND(F$105&gt;$C119,F$105&lt;=($B119+$C119)),$D119/$B119,0)/IF(A.8.FATOR!F119=0,1,A.8.FATOR!F119))</f>
        <v>0</v>
      </c>
      <c r="G119" s="96">
        <f>IF(AND(G$105=$B$106,$C119=$B$106),$D119,IF(AND(G$105&gt;$C119,G$105&lt;=($B119+$C119)),$D119/$B119,0)/IF(A.8.FATOR!G119=0,1,A.8.FATOR!G119))</f>
        <v>0</v>
      </c>
      <c r="H119" s="96">
        <f>IF(AND(H$105=$B$106,$C119=$B$106),$D119,IF(AND(H$105&gt;$C119,H$105&lt;=($B119+$C119)),$D119/$B119,0)/IF(A.8.FATOR!H119=0,1,A.8.FATOR!H119))</f>
        <v>0</v>
      </c>
      <c r="I119" s="96">
        <f>IF(AND(I$105=$B$106,$C119=$B$106),$D119,IF(AND(I$105&gt;$C119,I$105&lt;=($B119+$C119)),$D119/$B119,0)/IF(A.8.FATOR!I119=0,1,A.8.FATOR!I119))</f>
        <v>0</v>
      </c>
      <c r="J119" s="96">
        <f>IF(AND(J$105=$B$106,$C119=$B$106),$D119,IF(AND(J$105&gt;$C119,J$105&lt;=($B119+$C119)),$D119/$B119,0)/IF(A.8.FATOR!J119=0,1,A.8.FATOR!J119))</f>
        <v>0</v>
      </c>
      <c r="K119" s="96">
        <f>IF(AND(K$105=$B$106,$C119=$B$106),$D119,IF(AND(K$105&gt;$C119,K$105&lt;=($B119+$C119)),$D119/$B119,0)/IF(A.8.FATOR!K119=0,1,A.8.FATOR!K119))</f>
        <v>0</v>
      </c>
      <c r="L119" s="96">
        <f>IF(AND(L$105=$B$106,$C119=$B$106),$D119,IF(AND(L$105&gt;$C119,L$105&lt;=($B119+$C119)),$D119/$B119,0)/IF(A.8.FATOR!L119=0,1,A.8.FATOR!L119))</f>
        <v>0</v>
      </c>
      <c r="M119" s="96">
        <f>IF(AND(M$105=$B$106,$C119=$B$106),$D119,IF(AND(M$105&gt;$C119,M$105&lt;=($B119+$C119)),$D119/$B119,0)/IF(A.8.FATOR!M119=0,1,A.8.FATOR!M119))</f>
        <v>0</v>
      </c>
      <c r="N119" s="96">
        <f>IF(AND(N$105=$B$106,$C119=$B$106),$D119,IF(AND(N$105&gt;$C119,N$105&lt;=($B119+$C119)),$D119/$B119,0)/IF(A.8.FATOR!N119=0,1,A.8.FATOR!N119))</f>
        <v>0</v>
      </c>
      <c r="O119" s="96">
        <f>IF(AND(O$105=$B$106,$C119=$B$106),$D119,IF(AND(O$105&gt;$C119,O$105&lt;=($B119+$C119)),$D119/$B119,0)/IF(A.8.FATOR!O119=0,1,A.8.FATOR!O119))</f>
        <v>0</v>
      </c>
      <c r="P119" s="96">
        <f>IF(AND(P$105=$B$106,$C119=$B$106),$D119,IF(AND(P$105&gt;$C119,P$105&lt;=($B119+$C119)),$D119/$B119,0)/IF(A.8.FATOR!P119=0,1,A.8.FATOR!P119))</f>
        <v>0</v>
      </c>
      <c r="Q119" s="96">
        <f>IF(AND(Q$105=$B$106,$C119=$B$106),$D119,IF(AND(Q$105&gt;$C119,Q$105&lt;=($B119+$C119)),$D119/$B119,0)/IF(A.8.FATOR!Q119=0,1,A.8.FATOR!Q119))</f>
        <v>0</v>
      </c>
      <c r="R119" s="96">
        <f>IF(AND(R$105=$B$106,$C119=$B$106),$D119,IF(AND(R$105&gt;$C119,R$105&lt;=($B119+$C119)),$D119/$B119,0)/IF(A.8.FATOR!R119=0,1,A.8.FATOR!R119))</f>
        <v>0</v>
      </c>
      <c r="S119" s="96">
        <f>IF(AND(S$105=$B$106,$C119=$B$106),$D119,IF(AND(S$105&gt;$C119,S$105&lt;=($B119+$C119)),$D119/$B119,0)/IF(A.8.FATOR!S119=0,1,A.8.FATOR!S119))</f>
        <v>0</v>
      </c>
      <c r="T119" s="96">
        <f>IF(AND(T$105=$B$106,$C119=$B$106),$D119,IF(AND(T$105&gt;$C119,T$105&lt;=($B119+$C119)),$D119/$B119,0)/IF(A.8.FATOR!T119=0,1,A.8.FATOR!T119))</f>
        <v>0</v>
      </c>
      <c r="U119" s="96">
        <f>IF(AND(U$105=$B$106,$C119=$B$106),$D119,IF(AND(U$105&gt;$C119,U$105&lt;=($B119+$C119)),$D119/$B119,0)/IF(A.8.FATOR!U119=0,1,A.8.FATOR!U119))</f>
        <v>0</v>
      </c>
      <c r="V119" s="96">
        <f>IF(AND(V$105=$B$106,$C119=$B$106),$D119,IF(AND(V$105&gt;$C119,V$105&lt;=($B119+$C119)),$D119/$B119,0)/IF(A.8.FATOR!V119=0,1,A.8.FATOR!V119))</f>
        <v>0</v>
      </c>
      <c r="W119" s="96">
        <f>IF(AND(W$105=$B$106,$C119=$B$106),$D119,IF(AND(W$105&gt;$C119,W$105&lt;=($B119+$C119)),$D119/$B119,0)/IF(A.8.FATOR!W119=0,1,A.8.FATOR!W119))</f>
        <v>0</v>
      </c>
      <c r="X119" s="96">
        <f>IF(AND(X$105=$B$106,$C119=$B$106),$D119,IF(AND(X$105&gt;$C119,X$105&lt;=($B119+$C119)),$D119/$B119,0)/IF(A.8.FATOR!X119=0,1,A.8.FATOR!X119))</f>
        <v>0</v>
      </c>
      <c r="Y119" s="85"/>
      <c r="Z119" s="83"/>
    </row>
    <row r="120" spans="2:26" x14ac:dyDescent="0.2">
      <c r="B120" s="517">
        <f t="shared" si="26"/>
        <v>6</v>
      </c>
      <c r="C120" s="114">
        <f t="shared" si="27"/>
        <v>14</v>
      </c>
      <c r="D120" s="97">
        <f t="shared" si="25"/>
        <v>0</v>
      </c>
      <c r="E120" s="96">
        <f>IF(AND(E$105=$B$106,$C120=$B$106),$D120,IF(AND(E$105&gt;$C120,E$105&lt;=($B120+$C120)),$D120/$B120,0)/IF(A.8.FATOR!E120=0,1,A.8.FATOR!E120))</f>
        <v>0</v>
      </c>
      <c r="F120" s="96">
        <f>IF(AND(F$105=$B$106,$C120=$B$106),$D120,IF(AND(F$105&gt;$C120,F$105&lt;=($B120+$C120)),$D120/$B120,0)/IF(A.8.FATOR!F120=0,1,A.8.FATOR!F120))</f>
        <v>0</v>
      </c>
      <c r="G120" s="96">
        <f>IF(AND(G$105=$B$106,$C120=$B$106),$D120,IF(AND(G$105&gt;$C120,G$105&lt;=($B120+$C120)),$D120/$B120,0)/IF(A.8.FATOR!G120=0,1,A.8.FATOR!G120))</f>
        <v>0</v>
      </c>
      <c r="H120" s="96">
        <f>IF(AND(H$105=$B$106,$C120=$B$106),$D120,IF(AND(H$105&gt;$C120,H$105&lt;=($B120+$C120)),$D120/$B120,0)/IF(A.8.FATOR!H120=0,1,A.8.FATOR!H120))</f>
        <v>0</v>
      </c>
      <c r="I120" s="96">
        <f>IF(AND(I$105=$B$106,$C120=$B$106),$D120,IF(AND(I$105&gt;$C120,I$105&lt;=($B120+$C120)),$D120/$B120,0)/IF(A.8.FATOR!I120=0,1,A.8.FATOR!I120))</f>
        <v>0</v>
      </c>
      <c r="J120" s="96">
        <f>IF(AND(J$105=$B$106,$C120=$B$106),$D120,IF(AND(J$105&gt;$C120,J$105&lt;=($B120+$C120)),$D120/$B120,0)/IF(A.8.FATOR!J120=0,1,A.8.FATOR!J120))</f>
        <v>0</v>
      </c>
      <c r="K120" s="96">
        <f>IF(AND(K$105=$B$106,$C120=$B$106),$D120,IF(AND(K$105&gt;$C120,K$105&lt;=($B120+$C120)),$D120/$B120,0)/IF(A.8.FATOR!K120=0,1,A.8.FATOR!K120))</f>
        <v>0</v>
      </c>
      <c r="L120" s="96">
        <f>IF(AND(L$105=$B$106,$C120=$B$106),$D120,IF(AND(L$105&gt;$C120,L$105&lt;=($B120+$C120)),$D120/$B120,0)/IF(A.8.FATOR!L120=0,1,A.8.FATOR!L120))</f>
        <v>0</v>
      </c>
      <c r="M120" s="96">
        <f>IF(AND(M$105=$B$106,$C120=$B$106),$D120,IF(AND(M$105&gt;$C120,M$105&lt;=($B120+$C120)),$D120/$B120,0)/IF(A.8.FATOR!M120=0,1,A.8.FATOR!M120))</f>
        <v>0</v>
      </c>
      <c r="N120" s="96">
        <f>IF(AND(N$105=$B$106,$C120=$B$106),$D120,IF(AND(N$105&gt;$C120,N$105&lt;=($B120+$C120)),$D120/$B120,0)/IF(A.8.FATOR!N120=0,1,A.8.FATOR!N120))</f>
        <v>0</v>
      </c>
      <c r="O120" s="96">
        <f>IF(AND(O$105=$B$106,$C120=$B$106),$D120,IF(AND(O$105&gt;$C120,O$105&lt;=($B120+$C120)),$D120/$B120,0)/IF(A.8.FATOR!O120=0,1,A.8.FATOR!O120))</f>
        <v>0</v>
      </c>
      <c r="P120" s="96">
        <f>IF(AND(P$105=$B$106,$C120=$B$106),$D120,IF(AND(P$105&gt;$C120,P$105&lt;=($B120+$C120)),$D120/$B120,0)/IF(A.8.FATOR!P120=0,1,A.8.FATOR!P120))</f>
        <v>0</v>
      </c>
      <c r="Q120" s="96">
        <f>IF(AND(Q$105=$B$106,$C120=$B$106),$D120,IF(AND(Q$105&gt;$C120,Q$105&lt;=($B120+$C120)),$D120/$B120,0)/IF(A.8.FATOR!Q120=0,1,A.8.FATOR!Q120))</f>
        <v>0</v>
      </c>
      <c r="R120" s="96">
        <f>IF(AND(R$105=$B$106,$C120=$B$106),$D120,IF(AND(R$105&gt;$C120,R$105&lt;=($B120+$C120)),$D120/$B120,0)/IF(A.8.FATOR!R120=0,1,A.8.FATOR!R120))</f>
        <v>0</v>
      </c>
      <c r="S120" s="96">
        <f>IF(AND(S$105=$B$106,$C120=$B$106),$D120,IF(AND(S$105&gt;$C120,S$105&lt;=($B120+$C120)),$D120/$B120,0)/IF(A.8.FATOR!S120=0,1,A.8.FATOR!S120))</f>
        <v>0</v>
      </c>
      <c r="T120" s="96">
        <f>IF(AND(T$105=$B$106,$C120=$B$106),$D120,IF(AND(T$105&gt;$C120,T$105&lt;=($B120+$C120)),$D120/$B120,0)/IF(A.8.FATOR!T120=0,1,A.8.FATOR!T120))</f>
        <v>0</v>
      </c>
      <c r="U120" s="96">
        <f>IF(AND(U$105=$B$106,$C120=$B$106),$D120,IF(AND(U$105&gt;$C120,U$105&lt;=($B120+$C120)),$D120/$B120,0)/IF(A.8.FATOR!U120=0,1,A.8.FATOR!U120))</f>
        <v>0</v>
      </c>
      <c r="V120" s="96">
        <f>IF(AND(V$105=$B$106,$C120=$B$106),$D120,IF(AND(V$105&gt;$C120,V$105&lt;=($B120+$C120)),$D120/$B120,0)/IF(A.8.FATOR!V120=0,1,A.8.FATOR!V120))</f>
        <v>0</v>
      </c>
      <c r="W120" s="96">
        <f>IF(AND(W$105=$B$106,$C120=$B$106),$D120,IF(AND(W$105&gt;$C120,W$105&lt;=($B120+$C120)),$D120/$B120,0)/IF(A.8.FATOR!W120=0,1,A.8.FATOR!W120))</f>
        <v>0</v>
      </c>
      <c r="X120" s="96">
        <f>IF(AND(X$105=$B$106,$C120=$B$106),$D120,IF(AND(X$105&gt;$C120,X$105&lt;=($B120+$C120)),$D120/$B120,0)/IF(A.8.FATOR!X120=0,1,A.8.FATOR!X120))</f>
        <v>0</v>
      </c>
      <c r="Y120" s="85"/>
      <c r="Z120" s="83"/>
    </row>
    <row r="121" spans="2:26" x14ac:dyDescent="0.2">
      <c r="B121" s="517">
        <f t="shared" si="26"/>
        <v>5</v>
      </c>
      <c r="C121" s="114">
        <f t="shared" si="27"/>
        <v>15</v>
      </c>
      <c r="D121" s="97">
        <f t="shared" si="25"/>
        <v>0</v>
      </c>
      <c r="E121" s="96">
        <f>IF(AND(E$105=$B$106,$C121=$B$106),$D121,IF(AND(E$105&gt;$C121,E$105&lt;=($B121+$C121)),$D121/$B121,0)/IF(A.8.FATOR!E121=0,1,A.8.FATOR!E121))</f>
        <v>0</v>
      </c>
      <c r="F121" s="96">
        <f>IF(AND(F$105=$B$106,$C121=$B$106),$D121,IF(AND(F$105&gt;$C121,F$105&lt;=($B121+$C121)),$D121/$B121,0)/IF(A.8.FATOR!F121=0,1,A.8.FATOR!F121))</f>
        <v>0</v>
      </c>
      <c r="G121" s="96">
        <f>IF(AND(G$105=$B$106,$C121=$B$106),$D121,IF(AND(G$105&gt;$C121,G$105&lt;=($B121+$C121)),$D121/$B121,0)/IF(A.8.FATOR!G121=0,1,A.8.FATOR!G121))</f>
        <v>0</v>
      </c>
      <c r="H121" s="96">
        <f>IF(AND(H$105=$B$106,$C121=$B$106),$D121,IF(AND(H$105&gt;$C121,H$105&lt;=($B121+$C121)),$D121/$B121,0)/IF(A.8.FATOR!H121=0,1,A.8.FATOR!H121))</f>
        <v>0</v>
      </c>
      <c r="I121" s="96">
        <f>IF(AND(I$105=$B$106,$C121=$B$106),$D121,IF(AND(I$105&gt;$C121,I$105&lt;=($B121+$C121)),$D121/$B121,0)/IF(A.8.FATOR!I121=0,1,A.8.FATOR!I121))</f>
        <v>0</v>
      </c>
      <c r="J121" s="96">
        <f>IF(AND(J$105=$B$106,$C121=$B$106),$D121,IF(AND(J$105&gt;$C121,J$105&lt;=($B121+$C121)),$D121/$B121,0)/IF(A.8.FATOR!J121=0,1,A.8.FATOR!J121))</f>
        <v>0</v>
      </c>
      <c r="K121" s="96">
        <f>IF(AND(K$105=$B$106,$C121=$B$106),$D121,IF(AND(K$105&gt;$C121,K$105&lt;=($B121+$C121)),$D121/$B121,0)/IF(A.8.FATOR!K121=0,1,A.8.FATOR!K121))</f>
        <v>0</v>
      </c>
      <c r="L121" s="96">
        <f>IF(AND(L$105=$B$106,$C121=$B$106),$D121,IF(AND(L$105&gt;$C121,L$105&lt;=($B121+$C121)),$D121/$B121,0)/IF(A.8.FATOR!L121=0,1,A.8.FATOR!L121))</f>
        <v>0</v>
      </c>
      <c r="M121" s="96">
        <f>IF(AND(M$105=$B$106,$C121=$B$106),$D121,IF(AND(M$105&gt;$C121,M$105&lt;=($B121+$C121)),$D121/$B121,0)/IF(A.8.FATOR!M121=0,1,A.8.FATOR!M121))</f>
        <v>0</v>
      </c>
      <c r="N121" s="96">
        <f>IF(AND(N$105=$B$106,$C121=$B$106),$D121,IF(AND(N$105&gt;$C121,N$105&lt;=($B121+$C121)),$D121/$B121,0)/IF(A.8.FATOR!N121=0,1,A.8.FATOR!N121))</f>
        <v>0</v>
      </c>
      <c r="O121" s="96">
        <f>IF(AND(O$105=$B$106,$C121=$B$106),$D121,IF(AND(O$105&gt;$C121,O$105&lt;=($B121+$C121)),$D121/$B121,0)/IF(A.8.FATOR!O121=0,1,A.8.FATOR!O121))</f>
        <v>0</v>
      </c>
      <c r="P121" s="96">
        <f>IF(AND(P$105=$B$106,$C121=$B$106),$D121,IF(AND(P$105&gt;$C121,P$105&lt;=($B121+$C121)),$D121/$B121,0)/IF(A.8.FATOR!P121=0,1,A.8.FATOR!P121))</f>
        <v>0</v>
      </c>
      <c r="Q121" s="96">
        <f>IF(AND(Q$105=$B$106,$C121=$B$106),$D121,IF(AND(Q$105&gt;$C121,Q$105&lt;=($B121+$C121)),$D121/$B121,0)/IF(A.8.FATOR!Q121=0,1,A.8.FATOR!Q121))</f>
        <v>0</v>
      </c>
      <c r="R121" s="96">
        <f>IF(AND(R$105=$B$106,$C121=$B$106),$D121,IF(AND(R$105&gt;$C121,R$105&lt;=($B121+$C121)),$D121/$B121,0)/IF(A.8.FATOR!R121=0,1,A.8.FATOR!R121))</f>
        <v>0</v>
      </c>
      <c r="S121" s="96">
        <f>IF(AND(S$105=$B$106,$C121=$B$106),$D121,IF(AND(S$105&gt;$C121,S$105&lt;=($B121+$C121)),$D121/$B121,0)/IF(A.8.FATOR!S121=0,1,A.8.FATOR!S121))</f>
        <v>0</v>
      </c>
      <c r="T121" s="96">
        <f>IF(AND(T$105=$B$106,$C121=$B$106),$D121,IF(AND(T$105&gt;$C121,T$105&lt;=($B121+$C121)),$D121/$B121,0)/IF(A.8.FATOR!T121=0,1,A.8.FATOR!T121))</f>
        <v>0</v>
      </c>
      <c r="U121" s="96">
        <f>IF(AND(U$105=$B$106,$C121=$B$106),$D121,IF(AND(U$105&gt;$C121,U$105&lt;=($B121+$C121)),$D121/$B121,0)/IF(A.8.FATOR!U121=0,1,A.8.FATOR!U121))</f>
        <v>0</v>
      </c>
      <c r="V121" s="96">
        <f>IF(AND(V$105=$B$106,$C121=$B$106),$D121,IF(AND(V$105&gt;$C121,V$105&lt;=($B121+$C121)),$D121/$B121,0)/IF(A.8.FATOR!V121=0,1,A.8.FATOR!V121))</f>
        <v>0</v>
      </c>
      <c r="W121" s="96">
        <f>IF(AND(W$105=$B$106,$C121=$B$106),$D121,IF(AND(W$105&gt;$C121,W$105&lt;=($B121+$C121)),$D121/$B121,0)/IF(A.8.FATOR!W121=0,1,A.8.FATOR!W121))</f>
        <v>0</v>
      </c>
      <c r="X121" s="96">
        <f>IF(AND(X$105=$B$106,$C121=$B$106),$D121,IF(AND(X$105&gt;$C121,X$105&lt;=($B121+$C121)),$D121/$B121,0)/IF(A.8.FATOR!X121=0,1,A.8.FATOR!X121))</f>
        <v>0</v>
      </c>
      <c r="Y121" s="85"/>
      <c r="Z121" s="83"/>
    </row>
    <row r="122" spans="2:26" x14ac:dyDescent="0.2">
      <c r="B122" s="517">
        <f t="shared" si="26"/>
        <v>4</v>
      </c>
      <c r="C122" s="114">
        <f t="shared" si="27"/>
        <v>16</v>
      </c>
      <c r="D122" s="97">
        <f t="shared" si="25"/>
        <v>0</v>
      </c>
      <c r="E122" s="96">
        <f>IF(AND(E$105=$B$106,$C122=$B$106),$D122,IF(AND(E$105&gt;$C122,E$105&lt;=($B122+$C122)),$D122/$B122,0)/IF(A.8.FATOR!E122=0,1,A.8.FATOR!E122))</f>
        <v>0</v>
      </c>
      <c r="F122" s="96">
        <f>IF(AND(F$105=$B$106,$C122=$B$106),$D122,IF(AND(F$105&gt;$C122,F$105&lt;=($B122+$C122)),$D122/$B122,0)/IF(A.8.FATOR!F122=0,1,A.8.FATOR!F122))</f>
        <v>0</v>
      </c>
      <c r="G122" s="96">
        <f>IF(AND(G$105=$B$106,$C122=$B$106),$D122,IF(AND(G$105&gt;$C122,G$105&lt;=($B122+$C122)),$D122/$B122,0)/IF(A.8.FATOR!G122=0,1,A.8.FATOR!G122))</f>
        <v>0</v>
      </c>
      <c r="H122" s="96">
        <f>IF(AND(H$105=$B$106,$C122=$B$106),$D122,IF(AND(H$105&gt;$C122,H$105&lt;=($B122+$C122)),$D122/$B122,0)/IF(A.8.FATOR!H122=0,1,A.8.FATOR!H122))</f>
        <v>0</v>
      </c>
      <c r="I122" s="96">
        <f>IF(AND(I$105=$B$106,$C122=$B$106),$D122,IF(AND(I$105&gt;$C122,I$105&lt;=($B122+$C122)),$D122/$B122,0)/IF(A.8.FATOR!I122=0,1,A.8.FATOR!I122))</f>
        <v>0</v>
      </c>
      <c r="J122" s="96">
        <f>IF(AND(J$105=$B$106,$C122=$B$106),$D122,IF(AND(J$105&gt;$C122,J$105&lt;=($B122+$C122)),$D122/$B122,0)/IF(A.8.FATOR!J122=0,1,A.8.FATOR!J122))</f>
        <v>0</v>
      </c>
      <c r="K122" s="96">
        <f>IF(AND(K$105=$B$106,$C122=$B$106),$D122,IF(AND(K$105&gt;$C122,K$105&lt;=($B122+$C122)),$D122/$B122,0)/IF(A.8.FATOR!K122=0,1,A.8.FATOR!K122))</f>
        <v>0</v>
      </c>
      <c r="L122" s="96">
        <f>IF(AND(L$105=$B$106,$C122=$B$106),$D122,IF(AND(L$105&gt;$C122,L$105&lt;=($B122+$C122)),$D122/$B122,0)/IF(A.8.FATOR!L122=0,1,A.8.FATOR!L122))</f>
        <v>0</v>
      </c>
      <c r="M122" s="96">
        <f>IF(AND(M$105=$B$106,$C122=$B$106),$D122,IF(AND(M$105&gt;$C122,M$105&lt;=($B122+$C122)),$D122/$B122,0)/IF(A.8.FATOR!M122=0,1,A.8.FATOR!M122))</f>
        <v>0</v>
      </c>
      <c r="N122" s="96">
        <f>IF(AND(N$105=$B$106,$C122=$B$106),$D122,IF(AND(N$105&gt;$C122,N$105&lt;=($B122+$C122)),$D122/$B122,0)/IF(A.8.FATOR!N122=0,1,A.8.FATOR!N122))</f>
        <v>0</v>
      </c>
      <c r="O122" s="96">
        <f>IF(AND(O$105=$B$106,$C122=$B$106),$D122,IF(AND(O$105&gt;$C122,O$105&lt;=($B122+$C122)),$D122/$B122,0)/IF(A.8.FATOR!O122=0,1,A.8.FATOR!O122))</f>
        <v>0</v>
      </c>
      <c r="P122" s="96">
        <f>IF(AND(P$105=$B$106,$C122=$B$106),$D122,IF(AND(P$105&gt;$C122,P$105&lt;=($B122+$C122)),$D122/$B122,0)/IF(A.8.FATOR!P122=0,1,A.8.FATOR!P122))</f>
        <v>0</v>
      </c>
      <c r="Q122" s="96">
        <f>IF(AND(Q$105=$B$106,$C122=$B$106),$D122,IF(AND(Q$105&gt;$C122,Q$105&lt;=($B122+$C122)),$D122/$B122,0)/IF(A.8.FATOR!Q122=0,1,A.8.FATOR!Q122))</f>
        <v>0</v>
      </c>
      <c r="R122" s="96">
        <f>IF(AND(R$105=$B$106,$C122=$B$106),$D122,IF(AND(R$105&gt;$C122,R$105&lt;=($B122+$C122)),$D122/$B122,0)/IF(A.8.FATOR!R122=0,1,A.8.FATOR!R122))</f>
        <v>0</v>
      </c>
      <c r="S122" s="96">
        <f>IF(AND(S$105=$B$106,$C122=$B$106),$D122,IF(AND(S$105&gt;$C122,S$105&lt;=($B122+$C122)),$D122/$B122,0)/IF(A.8.FATOR!S122=0,1,A.8.FATOR!S122))</f>
        <v>0</v>
      </c>
      <c r="T122" s="96">
        <f>IF(AND(T$105=$B$106,$C122=$B$106),$D122,IF(AND(T$105&gt;$C122,T$105&lt;=($B122+$C122)),$D122/$B122,0)/IF(A.8.FATOR!T122=0,1,A.8.FATOR!T122))</f>
        <v>0</v>
      </c>
      <c r="U122" s="96">
        <f>IF(AND(U$105=$B$106,$C122=$B$106),$D122,IF(AND(U$105&gt;$C122,U$105&lt;=($B122+$C122)),$D122/$B122,0)/IF(A.8.FATOR!U122=0,1,A.8.FATOR!U122))</f>
        <v>0</v>
      </c>
      <c r="V122" s="96">
        <f>IF(AND(V$105=$B$106,$C122=$B$106),$D122,IF(AND(V$105&gt;$C122,V$105&lt;=($B122+$C122)),$D122/$B122,0)/IF(A.8.FATOR!V122=0,1,A.8.FATOR!V122))</f>
        <v>0</v>
      </c>
      <c r="W122" s="96">
        <f>IF(AND(W$105=$B$106,$C122=$B$106),$D122,IF(AND(W$105&gt;$C122,W$105&lt;=($B122+$C122)),$D122/$B122,0)/IF(A.8.FATOR!W122=0,1,A.8.FATOR!W122))</f>
        <v>0</v>
      </c>
      <c r="X122" s="96">
        <f>IF(AND(X$105=$B$106,$C122=$B$106),$D122,IF(AND(X$105&gt;$C122,X$105&lt;=($B122+$C122)),$D122/$B122,0)/IF(A.8.FATOR!X122=0,1,A.8.FATOR!X122))</f>
        <v>0</v>
      </c>
      <c r="Y122" s="85"/>
      <c r="Z122" s="83"/>
    </row>
    <row r="123" spans="2:26" x14ac:dyDescent="0.2">
      <c r="B123" s="517">
        <f t="shared" si="26"/>
        <v>3</v>
      </c>
      <c r="C123" s="114">
        <f t="shared" si="27"/>
        <v>17</v>
      </c>
      <c r="D123" s="97">
        <f t="shared" si="25"/>
        <v>0</v>
      </c>
      <c r="E123" s="96">
        <f>IF(AND(E$105=$B$106,$C123=$B$106),$D123,IF(AND(E$105&gt;$C123,E$105&lt;=($B123+$C123)),$D123/$B123,0)/IF(A.8.FATOR!E123=0,1,A.8.FATOR!E123))</f>
        <v>0</v>
      </c>
      <c r="F123" s="96">
        <f>IF(AND(F$105=$B$106,$C123=$B$106),$D123,IF(AND(F$105&gt;$C123,F$105&lt;=($B123+$C123)),$D123/$B123,0)/IF(A.8.FATOR!F123=0,1,A.8.FATOR!F123))</f>
        <v>0</v>
      </c>
      <c r="G123" s="96">
        <f>IF(AND(G$105=$B$106,$C123=$B$106),$D123,IF(AND(G$105&gt;$C123,G$105&lt;=($B123+$C123)),$D123/$B123,0)/IF(A.8.FATOR!G123=0,1,A.8.FATOR!G123))</f>
        <v>0</v>
      </c>
      <c r="H123" s="96">
        <f>IF(AND(H$105=$B$106,$C123=$B$106),$D123,IF(AND(H$105&gt;$C123,H$105&lt;=($B123+$C123)),$D123/$B123,0)/IF(A.8.FATOR!H123=0,1,A.8.FATOR!H123))</f>
        <v>0</v>
      </c>
      <c r="I123" s="96">
        <f>IF(AND(I$105=$B$106,$C123=$B$106),$D123,IF(AND(I$105&gt;$C123,I$105&lt;=($B123+$C123)),$D123/$B123,0)/IF(A.8.FATOR!I123=0,1,A.8.FATOR!I123))</f>
        <v>0</v>
      </c>
      <c r="J123" s="96">
        <f>IF(AND(J$105=$B$106,$C123=$B$106),$D123,IF(AND(J$105&gt;$C123,J$105&lt;=($B123+$C123)),$D123/$B123,0)/IF(A.8.FATOR!J123=0,1,A.8.FATOR!J123))</f>
        <v>0</v>
      </c>
      <c r="K123" s="96">
        <f>IF(AND(K$105=$B$106,$C123=$B$106),$D123,IF(AND(K$105&gt;$C123,K$105&lt;=($B123+$C123)),$D123/$B123,0)/IF(A.8.FATOR!K123=0,1,A.8.FATOR!K123))</f>
        <v>0</v>
      </c>
      <c r="L123" s="96">
        <f>IF(AND(L$105=$B$106,$C123=$B$106),$D123,IF(AND(L$105&gt;$C123,L$105&lt;=($B123+$C123)),$D123/$B123,0)/IF(A.8.FATOR!L123=0,1,A.8.FATOR!L123))</f>
        <v>0</v>
      </c>
      <c r="M123" s="96">
        <f>IF(AND(M$105=$B$106,$C123=$B$106),$D123,IF(AND(M$105&gt;$C123,M$105&lt;=($B123+$C123)),$D123/$B123,0)/IF(A.8.FATOR!M123=0,1,A.8.FATOR!M123))</f>
        <v>0</v>
      </c>
      <c r="N123" s="96">
        <f>IF(AND(N$105=$B$106,$C123=$B$106),$D123,IF(AND(N$105&gt;$C123,N$105&lt;=($B123+$C123)),$D123/$B123,0)/IF(A.8.FATOR!N123=0,1,A.8.FATOR!N123))</f>
        <v>0</v>
      </c>
      <c r="O123" s="96">
        <f>IF(AND(O$105=$B$106,$C123=$B$106),$D123,IF(AND(O$105&gt;$C123,O$105&lt;=($B123+$C123)),$D123/$B123,0)/IF(A.8.FATOR!O123=0,1,A.8.FATOR!O123))</f>
        <v>0</v>
      </c>
      <c r="P123" s="96">
        <f>IF(AND(P$105=$B$106,$C123=$B$106),$D123,IF(AND(P$105&gt;$C123,P$105&lt;=($B123+$C123)),$D123/$B123,0)/IF(A.8.FATOR!P123=0,1,A.8.FATOR!P123))</f>
        <v>0</v>
      </c>
      <c r="Q123" s="96">
        <f>IF(AND(Q$105=$B$106,$C123=$B$106),$D123,IF(AND(Q$105&gt;$C123,Q$105&lt;=($B123+$C123)),$D123/$B123,0)/IF(A.8.FATOR!Q123=0,1,A.8.FATOR!Q123))</f>
        <v>0</v>
      </c>
      <c r="R123" s="96">
        <f>IF(AND(R$105=$B$106,$C123=$B$106),$D123,IF(AND(R$105&gt;$C123,R$105&lt;=($B123+$C123)),$D123/$B123,0)/IF(A.8.FATOR!R123=0,1,A.8.FATOR!R123))</f>
        <v>0</v>
      </c>
      <c r="S123" s="96">
        <f>IF(AND(S$105=$B$106,$C123=$B$106),$D123,IF(AND(S$105&gt;$C123,S$105&lt;=($B123+$C123)),$D123/$B123,0)/IF(A.8.FATOR!S123=0,1,A.8.FATOR!S123))</f>
        <v>0</v>
      </c>
      <c r="T123" s="96">
        <f>IF(AND(T$105=$B$106,$C123=$B$106),$D123,IF(AND(T$105&gt;$C123,T$105&lt;=($B123+$C123)),$D123/$B123,0)/IF(A.8.FATOR!T123=0,1,A.8.FATOR!T123))</f>
        <v>0</v>
      </c>
      <c r="U123" s="96">
        <f>IF(AND(U$105=$B$106,$C123=$B$106),$D123,IF(AND(U$105&gt;$C123,U$105&lt;=($B123+$C123)),$D123/$B123,0)/IF(A.8.FATOR!U123=0,1,A.8.FATOR!U123))</f>
        <v>0</v>
      </c>
      <c r="V123" s="96">
        <f>IF(AND(V$105=$B$106,$C123=$B$106),$D123,IF(AND(V$105&gt;$C123,V$105&lt;=($B123+$C123)),$D123/$B123,0)/IF(A.8.FATOR!V123=0,1,A.8.FATOR!V123))</f>
        <v>0</v>
      </c>
      <c r="W123" s="96">
        <f>IF(AND(W$105=$B$106,$C123=$B$106),$D123,IF(AND(W$105&gt;$C123,W$105&lt;=($B123+$C123)),$D123/$B123,0)/IF(A.8.FATOR!W123=0,1,A.8.FATOR!W123))</f>
        <v>0</v>
      </c>
      <c r="X123" s="96">
        <f>IF(AND(X$105=$B$106,$C123=$B$106),$D123,IF(AND(X$105&gt;$C123,X$105&lt;=($B123+$C123)),$D123/$B123,0)/IF(A.8.FATOR!X123=0,1,A.8.FATOR!X123))</f>
        <v>0</v>
      </c>
      <c r="Y123" s="85"/>
      <c r="Z123" s="83"/>
    </row>
    <row r="124" spans="2:26" x14ac:dyDescent="0.2">
      <c r="B124" s="517">
        <f t="shared" si="26"/>
        <v>2</v>
      </c>
      <c r="C124" s="114">
        <f t="shared" si="27"/>
        <v>18</v>
      </c>
      <c r="D124" s="97">
        <f t="shared" si="25"/>
        <v>0</v>
      </c>
      <c r="E124" s="96">
        <f>IF(AND(E$105=$B$106,$C124=$B$106),$D124,IF(AND(E$105&gt;$C124,E$105&lt;=($B124+$C124)),$D124/$B124,0)/IF(A.8.FATOR!E124=0,1,A.8.FATOR!E124))</f>
        <v>0</v>
      </c>
      <c r="F124" s="96">
        <f>IF(AND(F$105=$B$106,$C124=$B$106),$D124,IF(AND(F$105&gt;$C124,F$105&lt;=($B124+$C124)),$D124/$B124,0)/IF(A.8.FATOR!F124=0,1,A.8.FATOR!F124))</f>
        <v>0</v>
      </c>
      <c r="G124" s="96">
        <f>IF(AND(G$105=$B$106,$C124=$B$106),$D124,IF(AND(G$105&gt;$C124,G$105&lt;=($B124+$C124)),$D124/$B124,0)/IF(A.8.FATOR!G124=0,1,A.8.FATOR!G124))</f>
        <v>0</v>
      </c>
      <c r="H124" s="96">
        <f>IF(AND(H$105=$B$106,$C124=$B$106),$D124,IF(AND(H$105&gt;$C124,H$105&lt;=($B124+$C124)),$D124/$B124,0)/IF(A.8.FATOR!H124=0,1,A.8.FATOR!H124))</f>
        <v>0</v>
      </c>
      <c r="I124" s="96">
        <f>IF(AND(I$105=$B$106,$C124=$B$106),$D124,IF(AND(I$105&gt;$C124,I$105&lt;=($B124+$C124)),$D124/$B124,0)/IF(A.8.FATOR!I124=0,1,A.8.FATOR!I124))</f>
        <v>0</v>
      </c>
      <c r="J124" s="96">
        <f>IF(AND(J$105=$B$106,$C124=$B$106),$D124,IF(AND(J$105&gt;$C124,J$105&lt;=($B124+$C124)),$D124/$B124,0)/IF(A.8.FATOR!J124=0,1,A.8.FATOR!J124))</f>
        <v>0</v>
      </c>
      <c r="K124" s="96">
        <f>IF(AND(K$105=$B$106,$C124=$B$106),$D124,IF(AND(K$105&gt;$C124,K$105&lt;=($B124+$C124)),$D124/$B124,0)/IF(A.8.FATOR!K124=0,1,A.8.FATOR!K124))</f>
        <v>0</v>
      </c>
      <c r="L124" s="96">
        <f>IF(AND(L$105=$B$106,$C124=$B$106),$D124,IF(AND(L$105&gt;$C124,L$105&lt;=($B124+$C124)),$D124/$B124,0)/IF(A.8.FATOR!L124=0,1,A.8.FATOR!L124))</f>
        <v>0</v>
      </c>
      <c r="M124" s="96">
        <f>IF(AND(M$105=$B$106,$C124=$B$106),$D124,IF(AND(M$105&gt;$C124,M$105&lt;=($B124+$C124)),$D124/$B124,0)/IF(A.8.FATOR!M124=0,1,A.8.FATOR!M124))</f>
        <v>0</v>
      </c>
      <c r="N124" s="96">
        <f>IF(AND(N$105=$B$106,$C124=$B$106),$D124,IF(AND(N$105&gt;$C124,N$105&lt;=($B124+$C124)),$D124/$B124,0)/IF(A.8.FATOR!N124=0,1,A.8.FATOR!N124))</f>
        <v>0</v>
      </c>
      <c r="O124" s="96">
        <f>IF(AND(O$105=$B$106,$C124=$B$106),$D124,IF(AND(O$105&gt;$C124,O$105&lt;=($B124+$C124)),$D124/$B124,0)/IF(A.8.FATOR!O124=0,1,A.8.FATOR!O124))</f>
        <v>0</v>
      </c>
      <c r="P124" s="96">
        <f>IF(AND(P$105=$B$106,$C124=$B$106),$D124,IF(AND(P$105&gt;$C124,P$105&lt;=($B124+$C124)),$D124/$B124,0)/IF(A.8.FATOR!P124=0,1,A.8.FATOR!P124))</f>
        <v>0</v>
      </c>
      <c r="Q124" s="96">
        <f>IF(AND(Q$105=$B$106,$C124=$B$106),$D124,IF(AND(Q$105&gt;$C124,Q$105&lt;=($B124+$C124)),$D124/$B124,0)/IF(A.8.FATOR!Q124=0,1,A.8.FATOR!Q124))</f>
        <v>0</v>
      </c>
      <c r="R124" s="96">
        <f>IF(AND(R$105=$B$106,$C124=$B$106),$D124,IF(AND(R$105&gt;$C124,R$105&lt;=($B124+$C124)),$D124/$B124,0)/IF(A.8.FATOR!R124=0,1,A.8.FATOR!R124))</f>
        <v>0</v>
      </c>
      <c r="S124" s="96">
        <f>IF(AND(S$105=$B$106,$C124=$B$106),$D124,IF(AND(S$105&gt;$C124,S$105&lt;=($B124+$C124)),$D124/$B124,0)/IF(A.8.FATOR!S124=0,1,A.8.FATOR!S124))</f>
        <v>0</v>
      </c>
      <c r="T124" s="96">
        <f>IF(AND(T$105=$B$106,$C124=$B$106),$D124,IF(AND(T$105&gt;$C124,T$105&lt;=($B124+$C124)),$D124/$B124,0)/IF(A.8.FATOR!T124=0,1,A.8.FATOR!T124))</f>
        <v>0</v>
      </c>
      <c r="U124" s="96">
        <f>IF(AND(U$105=$B$106,$C124=$B$106),$D124,IF(AND(U$105&gt;$C124,U$105&lt;=($B124+$C124)),$D124/$B124,0)/IF(A.8.FATOR!U124=0,1,A.8.FATOR!U124))</f>
        <v>0</v>
      </c>
      <c r="V124" s="96">
        <f>IF(AND(V$105=$B$106,$C124=$B$106),$D124,IF(AND(V$105&gt;$C124,V$105&lt;=($B124+$C124)),$D124/$B124,0)/IF(A.8.FATOR!V124=0,1,A.8.FATOR!V124))</f>
        <v>0</v>
      </c>
      <c r="W124" s="96">
        <f>IF(AND(W$105=$B$106,$C124=$B$106),$D124,IF(AND(W$105&gt;$C124,W$105&lt;=($B124+$C124)),$D124/$B124,0)/IF(A.8.FATOR!W124=0,1,A.8.FATOR!W124))</f>
        <v>0</v>
      </c>
      <c r="X124" s="96">
        <f>IF(AND(X$105=$B$106,$C124=$B$106),$D124,IF(AND(X$105&gt;$C124,X$105&lt;=($B124+$C124)),$D124/$B124,0)/IF(A.8.FATOR!X124=0,1,A.8.FATOR!X124))</f>
        <v>0</v>
      </c>
      <c r="Y124" s="85"/>
      <c r="Z124" s="83"/>
    </row>
    <row r="125" spans="2:26" x14ac:dyDescent="0.2">
      <c r="B125" s="517">
        <f t="shared" si="26"/>
        <v>1</v>
      </c>
      <c r="C125" s="114">
        <f t="shared" si="27"/>
        <v>19</v>
      </c>
      <c r="D125" s="97">
        <f t="shared" si="25"/>
        <v>0</v>
      </c>
      <c r="E125" s="96">
        <f>IF(AND(E$105=$B$106,$C125=$B$106),$D125,IF(AND(E$105&gt;$C125,E$105&lt;=($B125+$C125)),$D125/$B125,0)/IF(A.8.FATOR!E125=0,1,A.8.FATOR!E125))</f>
        <v>0</v>
      </c>
      <c r="F125" s="96">
        <f>IF(AND(F$105=$B$106,$C125=$B$106),$D125,IF(AND(F$105&gt;$C125,F$105&lt;=($B125+$C125)),$D125/$B125,0)/IF(A.8.FATOR!F125=0,1,A.8.FATOR!F125))</f>
        <v>0</v>
      </c>
      <c r="G125" s="96">
        <f>IF(AND(G$105=$B$106,$C125=$B$106),$D125,IF(AND(G$105&gt;$C125,G$105&lt;=($B125+$C125)),$D125/$B125,0)/IF(A.8.FATOR!G125=0,1,A.8.FATOR!G125))</f>
        <v>0</v>
      </c>
      <c r="H125" s="96">
        <f>IF(AND(H$105=$B$106,$C125=$B$106),$D125,IF(AND(H$105&gt;$C125,H$105&lt;=($B125+$C125)),$D125/$B125,0)/IF(A.8.FATOR!H125=0,1,A.8.FATOR!H125))</f>
        <v>0</v>
      </c>
      <c r="I125" s="96">
        <f>IF(AND(I$105=$B$106,$C125=$B$106),$D125,IF(AND(I$105&gt;$C125,I$105&lt;=($B125+$C125)),$D125/$B125,0)/IF(A.8.FATOR!I125=0,1,A.8.FATOR!I125))</f>
        <v>0</v>
      </c>
      <c r="J125" s="96">
        <f>IF(AND(J$105=$B$106,$C125=$B$106),$D125,IF(AND(J$105&gt;$C125,J$105&lt;=($B125+$C125)),$D125/$B125,0)/IF(A.8.FATOR!J125=0,1,A.8.FATOR!J125))</f>
        <v>0</v>
      </c>
      <c r="K125" s="96">
        <f>IF(AND(K$105=$B$106,$C125=$B$106),$D125,IF(AND(K$105&gt;$C125,K$105&lt;=($B125+$C125)),$D125/$B125,0)/IF(A.8.FATOR!K125=0,1,A.8.FATOR!K125))</f>
        <v>0</v>
      </c>
      <c r="L125" s="96">
        <f>IF(AND(L$105=$B$106,$C125=$B$106),$D125,IF(AND(L$105&gt;$C125,L$105&lt;=($B125+$C125)),$D125/$B125,0)/IF(A.8.FATOR!L125=0,1,A.8.FATOR!L125))</f>
        <v>0</v>
      </c>
      <c r="M125" s="96">
        <f>IF(AND(M$105=$B$106,$C125=$B$106),$D125,IF(AND(M$105&gt;$C125,M$105&lt;=($B125+$C125)),$D125/$B125,0)/IF(A.8.FATOR!M125=0,1,A.8.FATOR!M125))</f>
        <v>0</v>
      </c>
      <c r="N125" s="96">
        <f>IF(AND(N$105=$B$106,$C125=$B$106),$D125,IF(AND(N$105&gt;$C125,N$105&lt;=($B125+$C125)),$D125/$B125,0)/IF(A.8.FATOR!N125=0,1,A.8.FATOR!N125))</f>
        <v>0</v>
      </c>
      <c r="O125" s="96">
        <f>IF(AND(O$105=$B$106,$C125=$B$106),$D125,IF(AND(O$105&gt;$C125,O$105&lt;=($B125+$C125)),$D125/$B125,0)/IF(A.8.FATOR!O125=0,1,A.8.FATOR!O125))</f>
        <v>0</v>
      </c>
      <c r="P125" s="96">
        <f>IF(AND(P$105=$B$106,$C125=$B$106),$D125,IF(AND(P$105&gt;$C125,P$105&lt;=($B125+$C125)),$D125/$B125,0)/IF(A.8.FATOR!P125=0,1,A.8.FATOR!P125))</f>
        <v>0</v>
      </c>
      <c r="Q125" s="96">
        <f>IF(AND(Q$105=$B$106,$C125=$B$106),$D125,IF(AND(Q$105&gt;$C125,Q$105&lt;=($B125+$C125)),$D125/$B125,0)/IF(A.8.FATOR!Q125=0,1,A.8.FATOR!Q125))</f>
        <v>0</v>
      </c>
      <c r="R125" s="96">
        <f>IF(AND(R$105=$B$106,$C125=$B$106),$D125,IF(AND(R$105&gt;$C125,R$105&lt;=($B125+$C125)),$D125/$B125,0)/IF(A.8.FATOR!R125=0,1,A.8.FATOR!R125))</f>
        <v>0</v>
      </c>
      <c r="S125" s="96">
        <f>IF(AND(S$105=$B$106,$C125=$B$106),$D125,IF(AND(S$105&gt;$C125,S$105&lt;=($B125+$C125)),$D125/$B125,0)/IF(A.8.FATOR!S125=0,1,A.8.FATOR!S125))</f>
        <v>0</v>
      </c>
      <c r="T125" s="96">
        <f>IF(AND(T$105=$B$106,$C125=$B$106),$D125,IF(AND(T$105&gt;$C125,T$105&lt;=($B125+$C125)),$D125/$B125,0)/IF(A.8.FATOR!T125=0,1,A.8.FATOR!T125))</f>
        <v>0</v>
      </c>
      <c r="U125" s="96">
        <f>IF(AND(U$105=$B$106,$C125=$B$106),$D125,IF(AND(U$105&gt;$C125,U$105&lt;=($B125+$C125)),$D125/$B125,0)/IF(A.8.FATOR!U125=0,1,A.8.FATOR!U125))</f>
        <v>0</v>
      </c>
      <c r="V125" s="96">
        <f>IF(AND(V$105=$B$106,$C125=$B$106),$D125,IF(AND(V$105&gt;$C125,V$105&lt;=($B125+$C125)),$D125/$B125,0)/IF(A.8.FATOR!V125=0,1,A.8.FATOR!V125))</f>
        <v>0</v>
      </c>
      <c r="W125" s="96">
        <f>IF(AND(W$105=$B$106,$C125=$B$106),$D125,IF(AND(W$105&gt;$C125,W$105&lt;=($B125+$C125)),$D125/$B125,0)/IF(A.8.FATOR!W125=0,1,A.8.FATOR!W125))</f>
        <v>0</v>
      </c>
      <c r="X125" s="96">
        <f>IF(AND(X$105=$B$106,$C125=$B$106),$D125,IF(AND(X$105&gt;$C125,X$105&lt;=($B125+$C125)),$D125/$B125,0)/IF(A.8.FATOR!X125=0,1,A.8.FATOR!X125))</f>
        <v>0</v>
      </c>
      <c r="Y125" s="85"/>
      <c r="Z125" s="83"/>
    </row>
    <row r="126" spans="2:26" x14ac:dyDescent="0.2">
      <c r="B126" s="517">
        <f t="shared" si="26"/>
        <v>0</v>
      </c>
      <c r="C126" s="114">
        <f t="shared" si="27"/>
        <v>20</v>
      </c>
      <c r="D126" s="97">
        <f t="shared" si="25"/>
        <v>0</v>
      </c>
      <c r="E126" s="96">
        <f>IF(AND(E$105=$B$106,$C126=$B$106),$D126,IF(AND(E$105&gt;$C126,E$105&lt;=($B126+$C126)),$D126/$B126,0)/IF(A.8.FATOR!E126=0,1,A.8.FATOR!E126))</f>
        <v>0</v>
      </c>
      <c r="F126" s="96">
        <f>IF(AND(F$105=$B$106,$C126=$B$106),$D126,IF(AND(F$105&gt;$C126,F$105&lt;=($B126+$C126)),$D126/$B126,0)/IF(A.8.FATOR!F126=0,1,A.8.FATOR!F126))</f>
        <v>0</v>
      </c>
      <c r="G126" s="96">
        <f>IF(AND(G$105=$B$106,$C126=$B$106),$D126,IF(AND(G$105&gt;$C126,G$105&lt;=($B126+$C126)),$D126/$B126,0)/IF(A.8.FATOR!G126=0,1,A.8.FATOR!G126))</f>
        <v>0</v>
      </c>
      <c r="H126" s="96">
        <f>IF(AND(H$105=$B$106,$C126=$B$106),$D126,IF(AND(H$105&gt;$C126,H$105&lt;=($B126+$C126)),$D126/$B126,0)/IF(A.8.FATOR!H126=0,1,A.8.FATOR!H126))</f>
        <v>0</v>
      </c>
      <c r="I126" s="96">
        <f>IF(AND(I$105=$B$106,$C126=$B$106),$D126,IF(AND(I$105&gt;$C126,I$105&lt;=($B126+$C126)),$D126/$B126,0)/IF(A.8.FATOR!I126=0,1,A.8.FATOR!I126))</f>
        <v>0</v>
      </c>
      <c r="J126" s="96">
        <f>IF(AND(J$105=$B$106,$C126=$B$106),$D126,IF(AND(J$105&gt;$C126,J$105&lt;=($B126+$C126)),$D126/$B126,0)/IF(A.8.FATOR!J126=0,1,A.8.FATOR!J126))</f>
        <v>0</v>
      </c>
      <c r="K126" s="96">
        <f>IF(AND(K$105=$B$106,$C126=$B$106),$D126,IF(AND(K$105&gt;$C126,K$105&lt;=($B126+$C126)),$D126/$B126,0)/IF(A.8.FATOR!K126=0,1,A.8.FATOR!K126))</f>
        <v>0</v>
      </c>
      <c r="L126" s="96">
        <f>IF(AND(L$105=$B$106,$C126=$B$106),$D126,IF(AND(L$105&gt;$C126,L$105&lt;=($B126+$C126)),$D126/$B126,0)/IF(A.8.FATOR!L126=0,1,A.8.FATOR!L126))</f>
        <v>0</v>
      </c>
      <c r="M126" s="96">
        <f>IF(AND(M$105=$B$106,$C126=$B$106),$D126,IF(AND(M$105&gt;$C126,M$105&lt;=($B126+$C126)),$D126/$B126,0)/IF(A.8.FATOR!M126=0,1,A.8.FATOR!M126))</f>
        <v>0</v>
      </c>
      <c r="N126" s="96">
        <f>IF(AND(N$105=$B$106,$C126=$B$106),$D126,IF(AND(N$105&gt;$C126,N$105&lt;=($B126+$C126)),$D126/$B126,0)/IF(A.8.FATOR!N126=0,1,A.8.FATOR!N126))</f>
        <v>0</v>
      </c>
      <c r="O126" s="96">
        <f>IF(AND(O$105=$B$106,$C126=$B$106),$D126,IF(AND(O$105&gt;$C126,O$105&lt;=($B126+$C126)),$D126/$B126,0)/IF(A.8.FATOR!O126=0,1,A.8.FATOR!O126))</f>
        <v>0</v>
      </c>
      <c r="P126" s="96">
        <f>IF(AND(P$105=$B$106,$C126=$B$106),$D126,IF(AND(P$105&gt;$C126,P$105&lt;=($B126+$C126)),$D126/$B126,0)/IF(A.8.FATOR!P126=0,1,A.8.FATOR!P126))</f>
        <v>0</v>
      </c>
      <c r="Q126" s="96">
        <f>IF(AND(Q$105=$B$106,$C126=$B$106),$D126,IF(AND(Q$105&gt;$C126,Q$105&lt;=($B126+$C126)),$D126/$B126,0)/IF(A.8.FATOR!Q126=0,1,A.8.FATOR!Q126))</f>
        <v>0</v>
      </c>
      <c r="R126" s="96">
        <f>IF(AND(R$105=$B$106,$C126=$B$106),$D126,IF(AND(R$105&gt;$C126,R$105&lt;=($B126+$C126)),$D126/$B126,0)/IF(A.8.FATOR!R126=0,1,A.8.FATOR!R126))</f>
        <v>0</v>
      </c>
      <c r="S126" s="96">
        <f>IF(AND(S$105=$B$106,$C126=$B$106),$D126,IF(AND(S$105&gt;$C126,S$105&lt;=($B126+$C126)),$D126/$B126,0)/IF(A.8.FATOR!S126=0,1,A.8.FATOR!S126))</f>
        <v>0</v>
      </c>
      <c r="T126" s="96">
        <f>IF(AND(T$105=$B$106,$C126=$B$106),$D126,IF(AND(T$105&gt;$C126,T$105&lt;=($B126+$C126)),$D126/$B126,0)/IF(A.8.FATOR!T126=0,1,A.8.FATOR!T126))</f>
        <v>0</v>
      </c>
      <c r="U126" s="96">
        <f>IF(AND(U$105=$B$106,$C126=$B$106),$D126,IF(AND(U$105&gt;$C126,U$105&lt;=($B126+$C126)),$D126/$B126,0)/IF(A.8.FATOR!U126=0,1,A.8.FATOR!U126))</f>
        <v>0</v>
      </c>
      <c r="V126" s="96">
        <f>IF(AND(V$105=$B$106,$C126=$B$106),$D126,IF(AND(V$105&gt;$C126,V$105&lt;=($B126+$C126)),$D126/$B126,0)/IF(A.8.FATOR!V126=0,1,A.8.FATOR!V126))</f>
        <v>0</v>
      </c>
      <c r="W126" s="96">
        <f>IF(AND(W$105=$B$106,$C126=$B$106),$D126,IF(AND(W$105&gt;$C126,W$105&lt;=($B126+$C126)),$D126/$B126,0)/IF(A.8.FATOR!W126=0,1,A.8.FATOR!W126))</f>
        <v>0</v>
      </c>
      <c r="X126" s="96">
        <f>IF(AND(X$105=$B$106,$C126=$B$106),$D126,IF(AND(X$105&gt;$C126,X$105&lt;=($B126+$C126)),$D126/$B126,0)/IF(A.8.FATOR!X126=0,1,A.8.FATOR!X126))</f>
        <v>0</v>
      </c>
      <c r="Y126" s="85"/>
      <c r="Z126" s="83"/>
    </row>
    <row r="127" spans="2:26" x14ac:dyDescent="0.2">
      <c r="C127" s="82" t="str">
        <f>"Total Depreciação - "&amp;B105</f>
        <v>Total Depreciação - Imobilizado/ Intangível - 18 anos</v>
      </c>
      <c r="D127" s="85">
        <f t="shared" ref="D127:X127" si="28">SUM(D107:D126)</f>
        <v>0</v>
      </c>
      <c r="E127" s="85">
        <f t="shared" si="28"/>
        <v>0</v>
      </c>
      <c r="F127" s="85">
        <f t="shared" si="28"/>
        <v>0</v>
      </c>
      <c r="G127" s="85">
        <f t="shared" si="28"/>
        <v>0</v>
      </c>
      <c r="H127" s="85">
        <f t="shared" si="28"/>
        <v>0</v>
      </c>
      <c r="I127" s="85">
        <f t="shared" si="28"/>
        <v>0</v>
      </c>
      <c r="J127" s="85">
        <f t="shared" si="28"/>
        <v>0</v>
      </c>
      <c r="K127" s="85">
        <f t="shared" si="28"/>
        <v>0</v>
      </c>
      <c r="L127" s="85">
        <f t="shared" si="28"/>
        <v>0</v>
      </c>
      <c r="M127" s="85">
        <f t="shared" si="28"/>
        <v>0</v>
      </c>
      <c r="N127" s="85">
        <f t="shared" si="28"/>
        <v>0</v>
      </c>
      <c r="O127" s="85">
        <f t="shared" si="28"/>
        <v>0</v>
      </c>
      <c r="P127" s="85">
        <f t="shared" si="28"/>
        <v>0</v>
      </c>
      <c r="Q127" s="85">
        <f t="shared" si="28"/>
        <v>0</v>
      </c>
      <c r="R127" s="85">
        <f t="shared" si="28"/>
        <v>0</v>
      </c>
      <c r="S127" s="85">
        <f t="shared" si="28"/>
        <v>0</v>
      </c>
      <c r="T127" s="85">
        <f t="shared" si="28"/>
        <v>0</v>
      </c>
      <c r="U127" s="85">
        <f t="shared" si="28"/>
        <v>0</v>
      </c>
      <c r="V127" s="85">
        <f t="shared" si="28"/>
        <v>0</v>
      </c>
      <c r="W127" s="85">
        <f t="shared" si="28"/>
        <v>0</v>
      </c>
      <c r="X127" s="85">
        <f t="shared" si="28"/>
        <v>0</v>
      </c>
      <c r="Y127" s="85"/>
      <c r="Z127" s="83"/>
    </row>
    <row r="130" spans="2:26" x14ac:dyDescent="0.2">
      <c r="B130" s="92" t="str">
        <f>B$12</f>
        <v>Imobilizado/ Intangível - 20 anos</v>
      </c>
      <c r="C130" s="93">
        <f>$C$12</f>
        <v>20</v>
      </c>
      <c r="D130" s="99"/>
      <c r="E130" s="94">
        <f>E$7</f>
        <v>1</v>
      </c>
      <c r="F130" s="94">
        <f t="shared" ref="F130:X130" si="29">F$7</f>
        <v>2</v>
      </c>
      <c r="G130" s="94">
        <f t="shared" si="29"/>
        <v>3</v>
      </c>
      <c r="H130" s="94">
        <f t="shared" si="29"/>
        <v>4</v>
      </c>
      <c r="I130" s="94">
        <f t="shared" si="29"/>
        <v>5</v>
      </c>
      <c r="J130" s="94">
        <f t="shared" si="29"/>
        <v>6</v>
      </c>
      <c r="K130" s="94">
        <f t="shared" si="29"/>
        <v>7</v>
      </c>
      <c r="L130" s="94">
        <f t="shared" si="29"/>
        <v>8</v>
      </c>
      <c r="M130" s="94">
        <f t="shared" si="29"/>
        <v>9</v>
      </c>
      <c r="N130" s="94">
        <f t="shared" si="29"/>
        <v>10</v>
      </c>
      <c r="O130" s="94">
        <f t="shared" si="29"/>
        <v>11</v>
      </c>
      <c r="P130" s="94">
        <f t="shared" si="29"/>
        <v>12</v>
      </c>
      <c r="Q130" s="94">
        <f t="shared" si="29"/>
        <v>13</v>
      </c>
      <c r="R130" s="94">
        <f t="shared" si="29"/>
        <v>14</v>
      </c>
      <c r="S130" s="94">
        <f t="shared" si="29"/>
        <v>15</v>
      </c>
      <c r="T130" s="94">
        <f t="shared" si="29"/>
        <v>16</v>
      </c>
      <c r="U130" s="94">
        <f t="shared" si="29"/>
        <v>17</v>
      </c>
      <c r="V130" s="94">
        <f t="shared" si="29"/>
        <v>18</v>
      </c>
      <c r="W130" s="94">
        <f t="shared" si="29"/>
        <v>19</v>
      </c>
      <c r="X130" s="94">
        <f t="shared" si="29"/>
        <v>20</v>
      </c>
    </row>
    <row r="131" spans="2:26" x14ac:dyDescent="0.2">
      <c r="B131" s="517">
        <v>20</v>
      </c>
      <c r="C131" s="114"/>
      <c r="D131" s="100"/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</row>
    <row r="132" spans="2:26" x14ac:dyDescent="0.2">
      <c r="B132" s="517">
        <f>MIN(C$130,MAX((B$131-C131-1),0))</f>
        <v>19</v>
      </c>
      <c r="C132" s="114">
        <f>$E$7</f>
        <v>1</v>
      </c>
      <c r="D132" s="97">
        <f t="shared" ref="D132:D151" si="30">SUMIF($E$7:$X$7,$C132,$E$12:$X$12)</f>
        <v>0</v>
      </c>
      <c r="E132" s="96">
        <f>IF(AND(E$130=$B$131,$C132=$B$131),$D132,IF(AND(E$130&gt;$C132,E$130&lt;=($B132+$C132)),$D132/$B132,0)/IF(A.8.FATOR!E132=0,1,A.8.FATOR!E132))</f>
        <v>0</v>
      </c>
      <c r="F132" s="96">
        <f>IF(AND(F$130=$B$131,$C132=$B$131),$D132,IF(AND(F$130&gt;$C132,F$130&lt;=($B132+$C132)),$D132/$B132,0)/IF(A.8.FATOR!F132=0,1,A.8.FATOR!F132))</f>
        <v>0</v>
      </c>
      <c r="G132" s="96">
        <f>IF(AND(G$130=$B$131,$C132=$B$131),$D132,IF(AND(G$130&gt;$C132,G$130&lt;=($B132+$C132)),$D132/$B132,0)/IF(A.8.FATOR!G132=0,1,A.8.FATOR!G132))</f>
        <v>0</v>
      </c>
      <c r="H132" s="96">
        <f>IF(AND(H$130=$B$131,$C132=$B$131),$D132,IF(AND(H$130&gt;$C132,H$130&lt;=($B132+$C132)),$D132/$B132,0)/IF(A.8.FATOR!H132=0,1,A.8.FATOR!H132))</f>
        <v>0</v>
      </c>
      <c r="I132" s="96">
        <f>IF(AND(I$130=$B$131,$C132=$B$131),$D132,IF(AND(I$130&gt;$C132,I$130&lt;=($B132+$C132)),$D132/$B132,0)/IF(A.8.FATOR!I132=0,1,A.8.FATOR!I132))</f>
        <v>0</v>
      </c>
      <c r="J132" s="96">
        <f>IF(AND(J$130=$B$131,$C132=$B$131),$D132,IF(AND(J$130&gt;$C132,J$130&lt;=($B132+$C132)),$D132/$B132,0)/IF(A.8.FATOR!J132=0,1,A.8.FATOR!J132))</f>
        <v>0</v>
      </c>
      <c r="K132" s="96">
        <f>IF(AND(K$130=$B$131,$C132=$B$131),$D132,IF(AND(K$130&gt;$C132,K$130&lt;=($B132+$C132)),$D132/$B132,0)/IF(A.8.FATOR!K132=0,1,A.8.FATOR!K132))</f>
        <v>0</v>
      </c>
      <c r="L132" s="96">
        <f>IF(AND(L$130=$B$131,$C132=$B$131),$D132,IF(AND(L$130&gt;$C132,L$130&lt;=($B132+$C132)),$D132/$B132,0)/IF(A.8.FATOR!L132=0,1,A.8.FATOR!L132))</f>
        <v>0</v>
      </c>
      <c r="M132" s="96">
        <f>IF(AND(M$130=$B$131,$C132=$B$131),$D132,IF(AND(M$130&gt;$C132,M$130&lt;=($B132+$C132)),$D132/$B132,0)/IF(A.8.FATOR!M132=0,1,A.8.FATOR!M132))</f>
        <v>0</v>
      </c>
      <c r="N132" s="96">
        <f>IF(AND(N$130=$B$131,$C132=$B$131),$D132,IF(AND(N$130&gt;$C132,N$130&lt;=($B132+$C132)),$D132/$B132,0)/IF(A.8.FATOR!N132=0,1,A.8.FATOR!N132))</f>
        <v>0</v>
      </c>
      <c r="O132" s="96">
        <f>IF(AND(O$130=$B$131,$C132=$B$131),$D132,IF(AND(O$130&gt;$C132,O$130&lt;=($B132+$C132)),$D132/$B132,0)/IF(A.8.FATOR!O132=0,1,A.8.FATOR!O132))</f>
        <v>0</v>
      </c>
      <c r="P132" s="96">
        <f>IF(AND(P$130=$B$131,$C132=$B$131),$D132,IF(AND(P$130&gt;$C132,P$130&lt;=($B132+$C132)),$D132/$B132,0)/IF(A.8.FATOR!P132=0,1,A.8.FATOR!P132))</f>
        <v>0</v>
      </c>
      <c r="Q132" s="96">
        <f>IF(AND(Q$130=$B$131,$C132=$B$131),$D132,IF(AND(Q$130&gt;$C132,Q$130&lt;=($B132+$C132)),$D132/$B132,0)/IF(A.8.FATOR!Q132=0,1,A.8.FATOR!Q132))</f>
        <v>0</v>
      </c>
      <c r="R132" s="96">
        <f>IF(AND(R$130=$B$131,$C132=$B$131),$D132,IF(AND(R$130&gt;$C132,R$130&lt;=($B132+$C132)),$D132/$B132,0)/IF(A.8.FATOR!R132=0,1,A.8.FATOR!R132))</f>
        <v>0</v>
      </c>
      <c r="S132" s="96">
        <f>IF(AND(S$130=$B$131,$C132=$B$131),$D132,IF(AND(S$130&gt;$C132,S$130&lt;=($B132+$C132)),$D132/$B132,0)/IF(A.8.FATOR!S132=0,1,A.8.FATOR!S132))</f>
        <v>0</v>
      </c>
      <c r="T132" s="96">
        <f>IF(AND(T$130=$B$131,$C132=$B$131),$D132,IF(AND(T$130&gt;$C132,T$130&lt;=($B132+$C132)),$D132/$B132,0)/IF(A.8.FATOR!T132=0,1,A.8.FATOR!T132))</f>
        <v>0</v>
      </c>
      <c r="U132" s="96">
        <f>IF(AND(U$130=$B$131,$C132=$B$131),$D132,IF(AND(U$130&gt;$C132,U$130&lt;=($B132+$C132)),$D132/$B132,0)/IF(A.8.FATOR!U132=0,1,A.8.FATOR!U132))</f>
        <v>0</v>
      </c>
      <c r="V132" s="96">
        <f>IF(AND(V$130=$B$131,$C132=$B$131),$D132,IF(AND(V$130&gt;$C132,V$130&lt;=($B132+$C132)),$D132/$B132,0)/IF(A.8.FATOR!V132=0,1,A.8.FATOR!V132))</f>
        <v>0</v>
      </c>
      <c r="W132" s="96">
        <f>IF(AND(W$130=$B$131,$C132=$B$131),$D132,IF(AND(W$130&gt;$C132,W$130&lt;=($B132+$C132)),$D132/$B132,0)/IF(A.8.FATOR!W132=0,1,A.8.FATOR!W132))</f>
        <v>0</v>
      </c>
      <c r="X132" s="96">
        <f>IF(AND(X$130=$B$131,$C132=$B$131),$D132,IF(AND(X$130&gt;$C132,X$130&lt;=($B132+$C132)),$D132/$B132,0)/IF(A.8.FATOR!X132=0,1,A.8.FATOR!X132))</f>
        <v>0</v>
      </c>
      <c r="Y132" s="85"/>
      <c r="Z132" s="83"/>
    </row>
    <row r="133" spans="2:26" x14ac:dyDescent="0.2">
      <c r="B133" s="517">
        <f t="shared" ref="B133:B151" si="31">MIN(C$130,MAX((B$131-C132-1),0))</f>
        <v>18</v>
      </c>
      <c r="C133" s="114">
        <f>C132+1</f>
        <v>2</v>
      </c>
      <c r="D133" s="97">
        <f t="shared" si="30"/>
        <v>0</v>
      </c>
      <c r="E133" s="96">
        <f>IF(AND(E$130=$B$131,$C133=$B$131),$D133,IF(AND(E$130&gt;$C133,E$130&lt;=($B133+$C133)),$D133/$B133,0)/IF(A.8.FATOR!E133=0,1,A.8.FATOR!E133))</f>
        <v>0</v>
      </c>
      <c r="F133" s="96">
        <f>IF(AND(F$130=$B$131,$C133=$B$131),$D133,IF(AND(F$130&gt;$C133,F$130&lt;=($B133+$C133)),$D133/$B133,0)/IF(A.8.FATOR!F133=0,1,A.8.FATOR!F133))</f>
        <v>0</v>
      </c>
      <c r="G133" s="96">
        <f>IF(AND(G$130=$B$131,$C133=$B$131),$D133,IF(AND(G$130&gt;$C133,G$130&lt;=($B133+$C133)),$D133/$B133,0)/IF(A.8.FATOR!G133=0,1,A.8.FATOR!G133))</f>
        <v>0</v>
      </c>
      <c r="H133" s="96">
        <f>IF(AND(H$130=$B$131,$C133=$B$131),$D133,IF(AND(H$130&gt;$C133,H$130&lt;=($B133+$C133)),$D133/$B133,0)/IF(A.8.FATOR!H133=0,1,A.8.FATOR!H133))</f>
        <v>0</v>
      </c>
      <c r="I133" s="96">
        <f>IF(AND(I$130=$B$131,$C133=$B$131),$D133,IF(AND(I$130&gt;$C133,I$130&lt;=($B133+$C133)),$D133/$B133,0)/IF(A.8.FATOR!I133=0,1,A.8.FATOR!I133))</f>
        <v>0</v>
      </c>
      <c r="J133" s="96">
        <f>IF(AND(J$130=$B$131,$C133=$B$131),$D133,IF(AND(J$130&gt;$C133,J$130&lt;=($B133+$C133)),$D133/$B133,0)/IF(A.8.FATOR!J133=0,1,A.8.FATOR!J133))</f>
        <v>0</v>
      </c>
      <c r="K133" s="96">
        <f>IF(AND(K$130=$B$131,$C133=$B$131),$D133,IF(AND(K$130&gt;$C133,K$130&lt;=($B133+$C133)),$D133/$B133,0)/IF(A.8.FATOR!K133=0,1,A.8.FATOR!K133))</f>
        <v>0</v>
      </c>
      <c r="L133" s="96">
        <f>IF(AND(L$130=$B$131,$C133=$B$131),$D133,IF(AND(L$130&gt;$C133,L$130&lt;=($B133+$C133)),$D133/$B133,0)/IF(A.8.FATOR!L133=0,1,A.8.FATOR!L133))</f>
        <v>0</v>
      </c>
      <c r="M133" s="96">
        <f>IF(AND(M$130=$B$131,$C133=$B$131),$D133,IF(AND(M$130&gt;$C133,M$130&lt;=($B133+$C133)),$D133/$B133,0)/IF(A.8.FATOR!M133=0,1,A.8.FATOR!M133))</f>
        <v>0</v>
      </c>
      <c r="N133" s="96">
        <f>IF(AND(N$130=$B$131,$C133=$B$131),$D133,IF(AND(N$130&gt;$C133,N$130&lt;=($B133+$C133)),$D133/$B133,0)/IF(A.8.FATOR!N133=0,1,A.8.FATOR!N133))</f>
        <v>0</v>
      </c>
      <c r="O133" s="96">
        <f>IF(AND(O$130=$B$131,$C133=$B$131),$D133,IF(AND(O$130&gt;$C133,O$130&lt;=($B133+$C133)),$D133/$B133,0)/IF(A.8.FATOR!O133=0,1,A.8.FATOR!O133))</f>
        <v>0</v>
      </c>
      <c r="P133" s="96">
        <f>IF(AND(P$130=$B$131,$C133=$B$131),$D133,IF(AND(P$130&gt;$C133,P$130&lt;=($B133+$C133)),$D133/$B133,0)/IF(A.8.FATOR!P133=0,1,A.8.FATOR!P133))</f>
        <v>0</v>
      </c>
      <c r="Q133" s="96">
        <f>IF(AND(Q$130=$B$131,$C133=$B$131),$D133,IF(AND(Q$130&gt;$C133,Q$130&lt;=($B133+$C133)),$D133/$B133,0)/IF(A.8.FATOR!Q133=0,1,A.8.FATOR!Q133))</f>
        <v>0</v>
      </c>
      <c r="R133" s="96">
        <f>IF(AND(R$130=$B$131,$C133=$B$131),$D133,IF(AND(R$130&gt;$C133,R$130&lt;=($B133+$C133)),$D133/$B133,0)/IF(A.8.FATOR!R133=0,1,A.8.FATOR!R133))</f>
        <v>0</v>
      </c>
      <c r="S133" s="96">
        <f>IF(AND(S$130=$B$131,$C133=$B$131),$D133,IF(AND(S$130&gt;$C133,S$130&lt;=($B133+$C133)),$D133/$B133,0)/IF(A.8.FATOR!S133=0,1,A.8.FATOR!S133))</f>
        <v>0</v>
      </c>
      <c r="T133" s="96">
        <f>IF(AND(T$130=$B$131,$C133=$B$131),$D133,IF(AND(T$130&gt;$C133,T$130&lt;=($B133+$C133)),$D133/$B133,0)/IF(A.8.FATOR!T133=0,1,A.8.FATOR!T133))</f>
        <v>0</v>
      </c>
      <c r="U133" s="96">
        <f>IF(AND(U$130=$B$131,$C133=$B$131),$D133,IF(AND(U$130&gt;$C133,U$130&lt;=($B133+$C133)),$D133/$B133,0)/IF(A.8.FATOR!U133=0,1,A.8.FATOR!U133))</f>
        <v>0</v>
      </c>
      <c r="V133" s="96">
        <f>IF(AND(V$130=$B$131,$C133=$B$131),$D133,IF(AND(V$130&gt;$C133,V$130&lt;=($B133+$C133)),$D133/$B133,0)/IF(A.8.FATOR!V133=0,1,A.8.FATOR!V133))</f>
        <v>0</v>
      </c>
      <c r="W133" s="96">
        <f>IF(AND(W$130=$B$131,$C133=$B$131),$D133,IF(AND(W$130&gt;$C133,W$130&lt;=($B133+$C133)),$D133/$B133,0)/IF(A.8.FATOR!W133=0,1,A.8.FATOR!W133))</f>
        <v>0</v>
      </c>
      <c r="X133" s="96">
        <f>IF(AND(X$130=$B$131,$C133=$B$131),$D133,IF(AND(X$130&gt;$C133,X$130&lt;=($B133+$C133)),$D133/$B133,0)/IF(A.8.FATOR!X133=0,1,A.8.FATOR!X133))</f>
        <v>0</v>
      </c>
      <c r="Y133" s="85"/>
      <c r="Z133" s="83"/>
    </row>
    <row r="134" spans="2:26" x14ac:dyDescent="0.2">
      <c r="B134" s="517">
        <f t="shared" si="31"/>
        <v>17</v>
      </c>
      <c r="C134" s="114">
        <f t="shared" ref="C134:C151" si="32">C133+1</f>
        <v>3</v>
      </c>
      <c r="D134" s="97">
        <f t="shared" si="30"/>
        <v>0</v>
      </c>
      <c r="E134" s="96">
        <f>IF(AND(E$130=$B$131,$C134=$B$131),$D134,IF(AND(E$130&gt;$C134,E$130&lt;=($B134+$C134)),$D134/$B134,0)/IF(A.8.FATOR!E134=0,1,A.8.FATOR!E134))</f>
        <v>0</v>
      </c>
      <c r="F134" s="96">
        <f>IF(AND(F$130=$B$131,$C134=$B$131),$D134,IF(AND(F$130&gt;$C134,F$130&lt;=($B134+$C134)),$D134/$B134,0)/IF(A.8.FATOR!F134=0,1,A.8.FATOR!F134))</f>
        <v>0</v>
      </c>
      <c r="G134" s="96">
        <f>IF(AND(G$130=$B$131,$C134=$B$131),$D134,IF(AND(G$130&gt;$C134,G$130&lt;=($B134+$C134)),$D134/$B134,0)/IF(A.8.FATOR!G134=0,1,A.8.FATOR!G134))</f>
        <v>0</v>
      </c>
      <c r="H134" s="96">
        <f>IF(AND(H$130=$B$131,$C134=$B$131),$D134,IF(AND(H$130&gt;$C134,H$130&lt;=($B134+$C134)),$D134/$B134,0)/IF(A.8.FATOR!H134=0,1,A.8.FATOR!H134))</f>
        <v>0</v>
      </c>
      <c r="I134" s="96">
        <f>IF(AND(I$130=$B$131,$C134=$B$131),$D134,IF(AND(I$130&gt;$C134,I$130&lt;=($B134+$C134)),$D134/$B134,0)/IF(A.8.FATOR!I134=0,1,A.8.FATOR!I134))</f>
        <v>0</v>
      </c>
      <c r="J134" s="96">
        <f>IF(AND(J$130=$B$131,$C134=$B$131),$D134,IF(AND(J$130&gt;$C134,J$130&lt;=($B134+$C134)),$D134/$B134,0)/IF(A.8.FATOR!J134=0,1,A.8.FATOR!J134))</f>
        <v>0</v>
      </c>
      <c r="K134" s="96">
        <f>IF(AND(K$130=$B$131,$C134=$B$131),$D134,IF(AND(K$130&gt;$C134,K$130&lt;=($B134+$C134)),$D134/$B134,0)/IF(A.8.FATOR!K134=0,1,A.8.FATOR!K134))</f>
        <v>0</v>
      </c>
      <c r="L134" s="96">
        <f>IF(AND(L$130=$B$131,$C134=$B$131),$D134,IF(AND(L$130&gt;$C134,L$130&lt;=($B134+$C134)),$D134/$B134,0)/IF(A.8.FATOR!L134=0,1,A.8.FATOR!L134))</f>
        <v>0</v>
      </c>
      <c r="M134" s="96">
        <f>IF(AND(M$130=$B$131,$C134=$B$131),$D134,IF(AND(M$130&gt;$C134,M$130&lt;=($B134+$C134)),$D134/$B134,0)/IF(A.8.FATOR!M134=0,1,A.8.FATOR!M134))</f>
        <v>0</v>
      </c>
      <c r="N134" s="96">
        <f>IF(AND(N$130=$B$131,$C134=$B$131),$D134,IF(AND(N$130&gt;$C134,N$130&lt;=($B134+$C134)),$D134/$B134,0)/IF(A.8.FATOR!N134=0,1,A.8.FATOR!N134))</f>
        <v>0</v>
      </c>
      <c r="O134" s="96">
        <f>IF(AND(O$130=$B$131,$C134=$B$131),$D134,IF(AND(O$130&gt;$C134,O$130&lt;=($B134+$C134)),$D134/$B134,0)/IF(A.8.FATOR!O134=0,1,A.8.FATOR!O134))</f>
        <v>0</v>
      </c>
      <c r="P134" s="96">
        <f>IF(AND(P$130=$B$131,$C134=$B$131),$D134,IF(AND(P$130&gt;$C134,P$130&lt;=($B134+$C134)),$D134/$B134,0)/IF(A.8.FATOR!P134=0,1,A.8.FATOR!P134))</f>
        <v>0</v>
      </c>
      <c r="Q134" s="96">
        <f>IF(AND(Q$130=$B$131,$C134=$B$131),$D134,IF(AND(Q$130&gt;$C134,Q$130&lt;=($B134+$C134)),$D134/$B134,0)/IF(A.8.FATOR!Q134=0,1,A.8.FATOR!Q134))</f>
        <v>0</v>
      </c>
      <c r="R134" s="96">
        <f>IF(AND(R$130=$B$131,$C134=$B$131),$D134,IF(AND(R$130&gt;$C134,R$130&lt;=($B134+$C134)),$D134/$B134,0)/IF(A.8.FATOR!R134=0,1,A.8.FATOR!R134))</f>
        <v>0</v>
      </c>
      <c r="S134" s="96">
        <f>IF(AND(S$130=$B$131,$C134=$B$131),$D134,IF(AND(S$130&gt;$C134,S$130&lt;=($B134+$C134)),$D134/$B134,0)/IF(A.8.FATOR!S134=0,1,A.8.FATOR!S134))</f>
        <v>0</v>
      </c>
      <c r="T134" s="96">
        <f>IF(AND(T$130=$B$131,$C134=$B$131),$D134,IF(AND(T$130&gt;$C134,T$130&lt;=($B134+$C134)),$D134/$B134,0)/IF(A.8.FATOR!T134=0,1,A.8.FATOR!T134))</f>
        <v>0</v>
      </c>
      <c r="U134" s="96">
        <f>IF(AND(U$130=$B$131,$C134=$B$131),$D134,IF(AND(U$130&gt;$C134,U$130&lt;=($B134+$C134)),$D134/$B134,0)/IF(A.8.FATOR!U134=0,1,A.8.FATOR!U134))</f>
        <v>0</v>
      </c>
      <c r="V134" s="96">
        <f>IF(AND(V$130=$B$131,$C134=$B$131),$D134,IF(AND(V$130&gt;$C134,V$130&lt;=($B134+$C134)),$D134/$B134,0)/IF(A.8.FATOR!V134=0,1,A.8.FATOR!V134))</f>
        <v>0</v>
      </c>
      <c r="W134" s="96">
        <f>IF(AND(W$130=$B$131,$C134=$B$131),$D134,IF(AND(W$130&gt;$C134,W$130&lt;=($B134+$C134)),$D134/$B134,0)/IF(A.8.FATOR!W134=0,1,A.8.FATOR!W134))</f>
        <v>0</v>
      </c>
      <c r="X134" s="96">
        <f>IF(AND(X$130=$B$131,$C134=$B$131),$D134,IF(AND(X$130&gt;$C134,X$130&lt;=($B134+$C134)),$D134/$B134,0)/IF(A.8.FATOR!X134=0,1,A.8.FATOR!X134))</f>
        <v>0</v>
      </c>
      <c r="Y134" s="85"/>
      <c r="Z134" s="83"/>
    </row>
    <row r="135" spans="2:26" x14ac:dyDescent="0.2">
      <c r="B135" s="517">
        <f t="shared" si="31"/>
        <v>16</v>
      </c>
      <c r="C135" s="114">
        <f t="shared" si="32"/>
        <v>4</v>
      </c>
      <c r="D135" s="97">
        <f t="shared" si="30"/>
        <v>0</v>
      </c>
      <c r="E135" s="96">
        <f>IF(AND(E$130=$B$131,$C135=$B$131),$D135,IF(AND(E$130&gt;$C135,E$130&lt;=($B135+$C135)),$D135/$B135,0)/IF(A.8.FATOR!E135=0,1,A.8.FATOR!E135))</f>
        <v>0</v>
      </c>
      <c r="F135" s="96">
        <f>IF(AND(F$130=$B$131,$C135=$B$131),$D135,IF(AND(F$130&gt;$C135,F$130&lt;=($B135+$C135)),$D135/$B135,0)/IF(A.8.FATOR!F135=0,1,A.8.FATOR!F135))</f>
        <v>0</v>
      </c>
      <c r="G135" s="96">
        <f>IF(AND(G$130=$B$131,$C135=$B$131),$D135,IF(AND(G$130&gt;$C135,G$130&lt;=($B135+$C135)),$D135/$B135,0)/IF(A.8.FATOR!G135=0,1,A.8.FATOR!G135))</f>
        <v>0</v>
      </c>
      <c r="H135" s="96">
        <f>IF(AND(H$130=$B$131,$C135=$B$131),$D135,IF(AND(H$130&gt;$C135,H$130&lt;=($B135+$C135)),$D135/$B135,0)/IF(A.8.FATOR!H135=0,1,A.8.FATOR!H135))</f>
        <v>0</v>
      </c>
      <c r="I135" s="96">
        <f>IF(AND(I$130=$B$131,$C135=$B$131),$D135,IF(AND(I$130&gt;$C135,I$130&lt;=($B135+$C135)),$D135/$B135,0)/IF(A.8.FATOR!I135=0,1,A.8.FATOR!I135))</f>
        <v>0</v>
      </c>
      <c r="J135" s="96">
        <f>IF(AND(J$130=$B$131,$C135=$B$131),$D135,IF(AND(J$130&gt;$C135,J$130&lt;=($B135+$C135)),$D135/$B135,0)/IF(A.8.FATOR!J135=0,1,A.8.FATOR!J135))</f>
        <v>0</v>
      </c>
      <c r="K135" s="96">
        <f>IF(AND(K$130=$B$131,$C135=$B$131),$D135,IF(AND(K$130&gt;$C135,K$130&lt;=($B135+$C135)),$D135/$B135,0)/IF(A.8.FATOR!K135=0,1,A.8.FATOR!K135))</f>
        <v>0</v>
      </c>
      <c r="L135" s="96">
        <f>IF(AND(L$130=$B$131,$C135=$B$131),$D135,IF(AND(L$130&gt;$C135,L$130&lt;=($B135+$C135)),$D135/$B135,0)/IF(A.8.FATOR!L135=0,1,A.8.FATOR!L135))</f>
        <v>0</v>
      </c>
      <c r="M135" s="96">
        <f>IF(AND(M$130=$B$131,$C135=$B$131),$D135,IF(AND(M$130&gt;$C135,M$130&lt;=($B135+$C135)),$D135/$B135,0)/IF(A.8.FATOR!M135=0,1,A.8.FATOR!M135))</f>
        <v>0</v>
      </c>
      <c r="N135" s="96">
        <f>IF(AND(N$130=$B$131,$C135=$B$131),$D135,IF(AND(N$130&gt;$C135,N$130&lt;=($B135+$C135)),$D135/$B135,0)/IF(A.8.FATOR!N135=0,1,A.8.FATOR!N135))</f>
        <v>0</v>
      </c>
      <c r="O135" s="96">
        <f>IF(AND(O$130=$B$131,$C135=$B$131),$D135,IF(AND(O$130&gt;$C135,O$130&lt;=($B135+$C135)),$D135/$B135,0)/IF(A.8.FATOR!O135=0,1,A.8.FATOR!O135))</f>
        <v>0</v>
      </c>
      <c r="P135" s="96">
        <f>IF(AND(P$130=$B$131,$C135=$B$131),$D135,IF(AND(P$130&gt;$C135,P$130&lt;=($B135+$C135)),$D135/$B135,0)/IF(A.8.FATOR!P135=0,1,A.8.FATOR!P135))</f>
        <v>0</v>
      </c>
      <c r="Q135" s="96">
        <f>IF(AND(Q$130=$B$131,$C135=$B$131),$D135,IF(AND(Q$130&gt;$C135,Q$130&lt;=($B135+$C135)),$D135/$B135,0)/IF(A.8.FATOR!Q135=0,1,A.8.FATOR!Q135))</f>
        <v>0</v>
      </c>
      <c r="R135" s="96">
        <f>IF(AND(R$130=$B$131,$C135=$B$131),$D135,IF(AND(R$130&gt;$C135,R$130&lt;=($B135+$C135)),$D135/$B135,0)/IF(A.8.FATOR!R135=0,1,A.8.FATOR!R135))</f>
        <v>0</v>
      </c>
      <c r="S135" s="96">
        <f>IF(AND(S$130=$B$131,$C135=$B$131),$D135,IF(AND(S$130&gt;$C135,S$130&lt;=($B135+$C135)),$D135/$B135,0)/IF(A.8.FATOR!S135=0,1,A.8.FATOR!S135))</f>
        <v>0</v>
      </c>
      <c r="T135" s="96">
        <f>IF(AND(T$130=$B$131,$C135=$B$131),$D135,IF(AND(T$130&gt;$C135,T$130&lt;=($B135+$C135)),$D135/$B135,0)/IF(A.8.FATOR!T135=0,1,A.8.FATOR!T135))</f>
        <v>0</v>
      </c>
      <c r="U135" s="96">
        <f>IF(AND(U$130=$B$131,$C135=$B$131),$D135,IF(AND(U$130&gt;$C135,U$130&lt;=($B135+$C135)),$D135/$B135,0)/IF(A.8.FATOR!U135=0,1,A.8.FATOR!U135))</f>
        <v>0</v>
      </c>
      <c r="V135" s="96">
        <f>IF(AND(V$130=$B$131,$C135=$B$131),$D135,IF(AND(V$130&gt;$C135,V$130&lt;=($B135+$C135)),$D135/$B135,0)/IF(A.8.FATOR!V135=0,1,A.8.FATOR!V135))</f>
        <v>0</v>
      </c>
      <c r="W135" s="96">
        <f>IF(AND(W$130=$B$131,$C135=$B$131),$D135,IF(AND(W$130&gt;$C135,W$130&lt;=($B135+$C135)),$D135/$B135,0)/IF(A.8.FATOR!W135=0,1,A.8.FATOR!W135))</f>
        <v>0</v>
      </c>
      <c r="X135" s="96">
        <f>IF(AND(X$130=$B$131,$C135=$B$131),$D135,IF(AND(X$130&gt;$C135,X$130&lt;=($B135+$C135)),$D135/$B135,0)/IF(A.8.FATOR!X135=0,1,A.8.FATOR!X135))</f>
        <v>0</v>
      </c>
      <c r="Y135" s="85"/>
      <c r="Z135" s="83"/>
    </row>
    <row r="136" spans="2:26" x14ac:dyDescent="0.2">
      <c r="B136" s="517">
        <f t="shared" si="31"/>
        <v>15</v>
      </c>
      <c r="C136" s="114">
        <f t="shared" si="32"/>
        <v>5</v>
      </c>
      <c r="D136" s="97">
        <f t="shared" si="30"/>
        <v>0</v>
      </c>
      <c r="E136" s="96">
        <f>IF(AND(E$130=$B$131,$C136=$B$131),$D136,IF(AND(E$130&gt;$C136,E$130&lt;=($B136+$C136)),$D136/$B136,0)/IF(A.8.FATOR!E136=0,1,A.8.FATOR!E136))</f>
        <v>0</v>
      </c>
      <c r="F136" s="96">
        <f>IF(AND(F$130=$B$131,$C136=$B$131),$D136,IF(AND(F$130&gt;$C136,F$130&lt;=($B136+$C136)),$D136/$B136,0)/IF(A.8.FATOR!F136=0,1,A.8.FATOR!F136))</f>
        <v>0</v>
      </c>
      <c r="G136" s="96">
        <f>IF(AND(G$130=$B$131,$C136=$B$131),$D136,IF(AND(G$130&gt;$C136,G$130&lt;=($B136+$C136)),$D136/$B136,0)/IF(A.8.FATOR!G136=0,1,A.8.FATOR!G136))</f>
        <v>0</v>
      </c>
      <c r="H136" s="96">
        <f>IF(AND(H$130=$B$131,$C136=$B$131),$D136,IF(AND(H$130&gt;$C136,H$130&lt;=($B136+$C136)),$D136/$B136,0)/IF(A.8.FATOR!H136=0,1,A.8.FATOR!H136))</f>
        <v>0</v>
      </c>
      <c r="I136" s="96">
        <f>IF(AND(I$130=$B$131,$C136=$B$131),$D136,IF(AND(I$130&gt;$C136,I$130&lt;=($B136+$C136)),$D136/$B136,0)/IF(A.8.FATOR!I136=0,1,A.8.FATOR!I136))</f>
        <v>0</v>
      </c>
      <c r="J136" s="96">
        <f>IF(AND(J$130=$B$131,$C136=$B$131),$D136,IF(AND(J$130&gt;$C136,J$130&lt;=($B136+$C136)),$D136/$B136,0)/IF(A.8.FATOR!J136=0,1,A.8.FATOR!J136))</f>
        <v>0</v>
      </c>
      <c r="K136" s="96">
        <f>IF(AND(K$130=$B$131,$C136=$B$131),$D136,IF(AND(K$130&gt;$C136,K$130&lt;=($B136+$C136)),$D136/$B136,0)/IF(A.8.FATOR!K136=0,1,A.8.FATOR!K136))</f>
        <v>0</v>
      </c>
      <c r="L136" s="96">
        <f>IF(AND(L$130=$B$131,$C136=$B$131),$D136,IF(AND(L$130&gt;$C136,L$130&lt;=($B136+$C136)),$D136/$B136,0)/IF(A.8.FATOR!L136=0,1,A.8.FATOR!L136))</f>
        <v>0</v>
      </c>
      <c r="M136" s="96">
        <f>IF(AND(M$130=$B$131,$C136=$B$131),$D136,IF(AND(M$130&gt;$C136,M$130&lt;=($B136+$C136)),$D136/$B136,0)/IF(A.8.FATOR!M136=0,1,A.8.FATOR!M136))</f>
        <v>0</v>
      </c>
      <c r="N136" s="96">
        <f>IF(AND(N$130=$B$131,$C136=$B$131),$D136,IF(AND(N$130&gt;$C136,N$130&lt;=($B136+$C136)),$D136/$B136,0)/IF(A.8.FATOR!N136=0,1,A.8.FATOR!N136))</f>
        <v>0</v>
      </c>
      <c r="O136" s="96">
        <f>IF(AND(O$130=$B$131,$C136=$B$131),$D136,IF(AND(O$130&gt;$C136,O$130&lt;=($B136+$C136)),$D136/$B136,0)/IF(A.8.FATOR!O136=0,1,A.8.FATOR!O136))</f>
        <v>0</v>
      </c>
      <c r="P136" s="96">
        <f>IF(AND(P$130=$B$131,$C136=$B$131),$D136,IF(AND(P$130&gt;$C136,P$130&lt;=($B136+$C136)),$D136/$B136,0)/IF(A.8.FATOR!P136=0,1,A.8.FATOR!P136))</f>
        <v>0</v>
      </c>
      <c r="Q136" s="96">
        <f>IF(AND(Q$130=$B$131,$C136=$B$131),$D136,IF(AND(Q$130&gt;$C136,Q$130&lt;=($B136+$C136)),$D136/$B136,0)/IF(A.8.FATOR!Q136=0,1,A.8.FATOR!Q136))</f>
        <v>0</v>
      </c>
      <c r="R136" s="96">
        <f>IF(AND(R$130=$B$131,$C136=$B$131),$D136,IF(AND(R$130&gt;$C136,R$130&lt;=($B136+$C136)),$D136/$B136,0)/IF(A.8.FATOR!R136=0,1,A.8.FATOR!R136))</f>
        <v>0</v>
      </c>
      <c r="S136" s="96">
        <f>IF(AND(S$130=$B$131,$C136=$B$131),$D136,IF(AND(S$130&gt;$C136,S$130&lt;=($B136+$C136)),$D136/$B136,0)/IF(A.8.FATOR!S136=0,1,A.8.FATOR!S136))</f>
        <v>0</v>
      </c>
      <c r="T136" s="96">
        <f>IF(AND(T$130=$B$131,$C136=$B$131),$D136,IF(AND(T$130&gt;$C136,T$130&lt;=($B136+$C136)),$D136/$B136,0)/IF(A.8.FATOR!T136=0,1,A.8.FATOR!T136))</f>
        <v>0</v>
      </c>
      <c r="U136" s="96">
        <f>IF(AND(U$130=$B$131,$C136=$B$131),$D136,IF(AND(U$130&gt;$C136,U$130&lt;=($B136+$C136)),$D136/$B136,0)/IF(A.8.FATOR!U136=0,1,A.8.FATOR!U136))</f>
        <v>0</v>
      </c>
      <c r="V136" s="96">
        <f>IF(AND(V$130=$B$131,$C136=$B$131),$D136,IF(AND(V$130&gt;$C136,V$130&lt;=($B136+$C136)),$D136/$B136,0)/IF(A.8.FATOR!V136=0,1,A.8.FATOR!V136))</f>
        <v>0</v>
      </c>
      <c r="W136" s="96">
        <f>IF(AND(W$130=$B$131,$C136=$B$131),$D136,IF(AND(W$130&gt;$C136,W$130&lt;=($B136+$C136)),$D136/$B136,0)/IF(A.8.FATOR!W136=0,1,A.8.FATOR!W136))</f>
        <v>0</v>
      </c>
      <c r="X136" s="96">
        <f>IF(AND(X$130=$B$131,$C136=$B$131),$D136,IF(AND(X$130&gt;$C136,X$130&lt;=($B136+$C136)),$D136/$B136,0)/IF(A.8.FATOR!X136=0,1,A.8.FATOR!X136))</f>
        <v>0</v>
      </c>
      <c r="Y136" s="85"/>
      <c r="Z136" s="83"/>
    </row>
    <row r="137" spans="2:26" x14ac:dyDescent="0.2">
      <c r="B137" s="517">
        <f t="shared" si="31"/>
        <v>14</v>
      </c>
      <c r="C137" s="114">
        <f t="shared" si="32"/>
        <v>6</v>
      </c>
      <c r="D137" s="97">
        <f t="shared" si="30"/>
        <v>0</v>
      </c>
      <c r="E137" s="96">
        <f>IF(AND(E$130=$B$131,$C137=$B$131),$D137,IF(AND(E$130&gt;$C137,E$130&lt;=($B137+$C137)),$D137/$B137,0)/IF(A.8.FATOR!E137=0,1,A.8.FATOR!E137))</f>
        <v>0</v>
      </c>
      <c r="F137" s="96">
        <f>IF(AND(F$130=$B$131,$C137=$B$131),$D137,IF(AND(F$130&gt;$C137,F$130&lt;=($B137+$C137)),$D137/$B137,0)/IF(A.8.FATOR!F137=0,1,A.8.FATOR!F137))</f>
        <v>0</v>
      </c>
      <c r="G137" s="96">
        <f>IF(AND(G$130=$B$131,$C137=$B$131),$D137,IF(AND(G$130&gt;$C137,G$130&lt;=($B137+$C137)),$D137/$B137,0)/IF(A.8.FATOR!G137=0,1,A.8.FATOR!G137))</f>
        <v>0</v>
      </c>
      <c r="H137" s="96">
        <f>IF(AND(H$130=$B$131,$C137=$B$131),$D137,IF(AND(H$130&gt;$C137,H$130&lt;=($B137+$C137)),$D137/$B137,0)/IF(A.8.FATOR!H137=0,1,A.8.FATOR!H137))</f>
        <v>0</v>
      </c>
      <c r="I137" s="96">
        <f>IF(AND(I$130=$B$131,$C137=$B$131),$D137,IF(AND(I$130&gt;$C137,I$130&lt;=($B137+$C137)),$D137/$B137,0)/IF(A.8.FATOR!I137=0,1,A.8.FATOR!I137))</f>
        <v>0</v>
      </c>
      <c r="J137" s="96">
        <f>IF(AND(J$130=$B$131,$C137=$B$131),$D137,IF(AND(J$130&gt;$C137,J$130&lt;=($B137+$C137)),$D137/$B137,0)/IF(A.8.FATOR!J137=0,1,A.8.FATOR!J137))</f>
        <v>0</v>
      </c>
      <c r="K137" s="96">
        <f>IF(AND(K$130=$B$131,$C137=$B$131),$D137,IF(AND(K$130&gt;$C137,K$130&lt;=($B137+$C137)),$D137/$B137,0)/IF(A.8.FATOR!K137=0,1,A.8.FATOR!K137))</f>
        <v>0</v>
      </c>
      <c r="L137" s="96">
        <f>IF(AND(L$130=$B$131,$C137=$B$131),$D137,IF(AND(L$130&gt;$C137,L$130&lt;=($B137+$C137)),$D137/$B137,0)/IF(A.8.FATOR!L137=0,1,A.8.FATOR!L137))</f>
        <v>0</v>
      </c>
      <c r="M137" s="96">
        <f>IF(AND(M$130=$B$131,$C137=$B$131),$D137,IF(AND(M$130&gt;$C137,M$130&lt;=($B137+$C137)),$D137/$B137,0)/IF(A.8.FATOR!M137=0,1,A.8.FATOR!M137))</f>
        <v>0</v>
      </c>
      <c r="N137" s="96">
        <f>IF(AND(N$130=$B$131,$C137=$B$131),$D137,IF(AND(N$130&gt;$C137,N$130&lt;=($B137+$C137)),$D137/$B137,0)/IF(A.8.FATOR!N137=0,1,A.8.FATOR!N137))</f>
        <v>0</v>
      </c>
      <c r="O137" s="96">
        <f>IF(AND(O$130=$B$131,$C137=$B$131),$D137,IF(AND(O$130&gt;$C137,O$130&lt;=($B137+$C137)),$D137/$B137,0)/IF(A.8.FATOR!O137=0,1,A.8.FATOR!O137))</f>
        <v>0</v>
      </c>
      <c r="P137" s="96">
        <f>IF(AND(P$130=$B$131,$C137=$B$131),$D137,IF(AND(P$130&gt;$C137,P$130&lt;=($B137+$C137)),$D137/$B137,0)/IF(A.8.FATOR!P137=0,1,A.8.FATOR!P137))</f>
        <v>0</v>
      </c>
      <c r="Q137" s="96">
        <f>IF(AND(Q$130=$B$131,$C137=$B$131),$D137,IF(AND(Q$130&gt;$C137,Q$130&lt;=($B137+$C137)),$D137/$B137,0)/IF(A.8.FATOR!Q137=0,1,A.8.FATOR!Q137))</f>
        <v>0</v>
      </c>
      <c r="R137" s="96">
        <f>IF(AND(R$130=$B$131,$C137=$B$131),$D137,IF(AND(R$130&gt;$C137,R$130&lt;=($B137+$C137)),$D137/$B137,0)/IF(A.8.FATOR!R137=0,1,A.8.FATOR!R137))</f>
        <v>0</v>
      </c>
      <c r="S137" s="96">
        <f>IF(AND(S$130=$B$131,$C137=$B$131),$D137,IF(AND(S$130&gt;$C137,S$130&lt;=($B137+$C137)),$D137/$B137,0)/IF(A.8.FATOR!S137=0,1,A.8.FATOR!S137))</f>
        <v>0</v>
      </c>
      <c r="T137" s="96">
        <f>IF(AND(T$130=$B$131,$C137=$B$131),$D137,IF(AND(T$130&gt;$C137,T$130&lt;=($B137+$C137)),$D137/$B137,0)/IF(A.8.FATOR!T137=0,1,A.8.FATOR!T137))</f>
        <v>0</v>
      </c>
      <c r="U137" s="96">
        <f>IF(AND(U$130=$B$131,$C137=$B$131),$D137,IF(AND(U$130&gt;$C137,U$130&lt;=($B137+$C137)),$D137/$B137,0)/IF(A.8.FATOR!U137=0,1,A.8.FATOR!U137))</f>
        <v>0</v>
      </c>
      <c r="V137" s="96">
        <f>IF(AND(V$130=$B$131,$C137=$B$131),$D137,IF(AND(V$130&gt;$C137,V$130&lt;=($B137+$C137)),$D137/$B137,0)/IF(A.8.FATOR!V137=0,1,A.8.FATOR!V137))</f>
        <v>0</v>
      </c>
      <c r="W137" s="96">
        <f>IF(AND(W$130=$B$131,$C137=$B$131),$D137,IF(AND(W$130&gt;$C137,W$130&lt;=($B137+$C137)),$D137/$B137,0)/IF(A.8.FATOR!W137=0,1,A.8.FATOR!W137))</f>
        <v>0</v>
      </c>
      <c r="X137" s="96">
        <f>IF(AND(X$130=$B$131,$C137=$B$131),$D137,IF(AND(X$130&gt;$C137,X$130&lt;=($B137+$C137)),$D137/$B137,0)/IF(A.8.FATOR!X137=0,1,A.8.FATOR!X137))</f>
        <v>0</v>
      </c>
      <c r="Y137" s="85"/>
      <c r="Z137" s="83"/>
    </row>
    <row r="138" spans="2:26" x14ac:dyDescent="0.2">
      <c r="B138" s="517">
        <f t="shared" si="31"/>
        <v>13</v>
      </c>
      <c r="C138" s="114">
        <f t="shared" si="32"/>
        <v>7</v>
      </c>
      <c r="D138" s="97">
        <f t="shared" si="30"/>
        <v>0</v>
      </c>
      <c r="E138" s="96">
        <f>IF(AND(E$130=$B$131,$C138=$B$131),$D138,IF(AND(E$130&gt;$C138,E$130&lt;=($B138+$C138)),$D138/$B138,0)/IF(A.8.FATOR!E138=0,1,A.8.FATOR!E138))</f>
        <v>0</v>
      </c>
      <c r="F138" s="96">
        <f>IF(AND(F$130=$B$131,$C138=$B$131),$D138,IF(AND(F$130&gt;$C138,F$130&lt;=($B138+$C138)),$D138/$B138,0)/IF(A.8.FATOR!F138=0,1,A.8.FATOR!F138))</f>
        <v>0</v>
      </c>
      <c r="G138" s="96">
        <f>IF(AND(G$130=$B$131,$C138=$B$131),$D138,IF(AND(G$130&gt;$C138,G$130&lt;=($B138+$C138)),$D138/$B138,0)/IF(A.8.FATOR!G138=0,1,A.8.FATOR!G138))</f>
        <v>0</v>
      </c>
      <c r="H138" s="96">
        <f>IF(AND(H$130=$B$131,$C138=$B$131),$D138,IF(AND(H$130&gt;$C138,H$130&lt;=($B138+$C138)),$D138/$B138,0)/IF(A.8.FATOR!H138=0,1,A.8.FATOR!H138))</f>
        <v>0</v>
      </c>
      <c r="I138" s="96">
        <f>IF(AND(I$130=$B$131,$C138=$B$131),$D138,IF(AND(I$130&gt;$C138,I$130&lt;=($B138+$C138)),$D138/$B138,0)/IF(A.8.FATOR!I138=0,1,A.8.FATOR!I138))</f>
        <v>0</v>
      </c>
      <c r="J138" s="96">
        <f>IF(AND(J$130=$B$131,$C138=$B$131),$D138,IF(AND(J$130&gt;$C138,J$130&lt;=($B138+$C138)),$D138/$B138,0)/IF(A.8.FATOR!J138=0,1,A.8.FATOR!J138))</f>
        <v>0</v>
      </c>
      <c r="K138" s="96">
        <f>IF(AND(K$130=$B$131,$C138=$B$131),$D138,IF(AND(K$130&gt;$C138,K$130&lt;=($B138+$C138)),$D138/$B138,0)/IF(A.8.FATOR!K138=0,1,A.8.FATOR!K138))</f>
        <v>0</v>
      </c>
      <c r="L138" s="96">
        <f>IF(AND(L$130=$B$131,$C138=$B$131),$D138,IF(AND(L$130&gt;$C138,L$130&lt;=($B138+$C138)),$D138/$B138,0)/IF(A.8.FATOR!L138=0,1,A.8.FATOR!L138))</f>
        <v>0</v>
      </c>
      <c r="M138" s="96">
        <f>IF(AND(M$130=$B$131,$C138=$B$131),$D138,IF(AND(M$130&gt;$C138,M$130&lt;=($B138+$C138)),$D138/$B138,0)/IF(A.8.FATOR!M138=0,1,A.8.FATOR!M138))</f>
        <v>0</v>
      </c>
      <c r="N138" s="96">
        <f>IF(AND(N$130=$B$131,$C138=$B$131),$D138,IF(AND(N$130&gt;$C138,N$130&lt;=($B138+$C138)),$D138/$B138,0)/IF(A.8.FATOR!N138=0,1,A.8.FATOR!N138))</f>
        <v>0</v>
      </c>
      <c r="O138" s="96">
        <f>IF(AND(O$130=$B$131,$C138=$B$131),$D138,IF(AND(O$130&gt;$C138,O$130&lt;=($B138+$C138)),$D138/$B138,0)/IF(A.8.FATOR!O138=0,1,A.8.FATOR!O138))</f>
        <v>0</v>
      </c>
      <c r="P138" s="96">
        <f>IF(AND(P$130=$B$131,$C138=$B$131),$D138,IF(AND(P$130&gt;$C138,P$130&lt;=($B138+$C138)),$D138/$B138,0)/IF(A.8.FATOR!P138=0,1,A.8.FATOR!P138))</f>
        <v>0</v>
      </c>
      <c r="Q138" s="96">
        <f>IF(AND(Q$130=$B$131,$C138=$B$131),$D138,IF(AND(Q$130&gt;$C138,Q$130&lt;=($B138+$C138)),$D138/$B138,0)/IF(A.8.FATOR!Q138=0,1,A.8.FATOR!Q138))</f>
        <v>0</v>
      </c>
      <c r="R138" s="96">
        <f>IF(AND(R$130=$B$131,$C138=$B$131),$D138,IF(AND(R$130&gt;$C138,R$130&lt;=($B138+$C138)),$D138/$B138,0)/IF(A.8.FATOR!R138=0,1,A.8.FATOR!R138))</f>
        <v>0</v>
      </c>
      <c r="S138" s="96">
        <f>IF(AND(S$130=$B$131,$C138=$B$131),$D138,IF(AND(S$130&gt;$C138,S$130&lt;=($B138+$C138)),$D138/$B138,0)/IF(A.8.FATOR!S138=0,1,A.8.FATOR!S138))</f>
        <v>0</v>
      </c>
      <c r="T138" s="96">
        <f>IF(AND(T$130=$B$131,$C138=$B$131),$D138,IF(AND(T$130&gt;$C138,T$130&lt;=($B138+$C138)),$D138/$B138,0)/IF(A.8.FATOR!T138=0,1,A.8.FATOR!T138))</f>
        <v>0</v>
      </c>
      <c r="U138" s="96">
        <f>IF(AND(U$130=$B$131,$C138=$B$131),$D138,IF(AND(U$130&gt;$C138,U$130&lt;=($B138+$C138)),$D138/$B138,0)/IF(A.8.FATOR!U138=0,1,A.8.FATOR!U138))</f>
        <v>0</v>
      </c>
      <c r="V138" s="96">
        <f>IF(AND(V$130=$B$131,$C138=$B$131),$D138,IF(AND(V$130&gt;$C138,V$130&lt;=($B138+$C138)),$D138/$B138,0)/IF(A.8.FATOR!V138=0,1,A.8.FATOR!V138))</f>
        <v>0</v>
      </c>
      <c r="W138" s="96">
        <f>IF(AND(W$130=$B$131,$C138=$B$131),$D138,IF(AND(W$130&gt;$C138,W$130&lt;=($B138+$C138)),$D138/$B138,0)/IF(A.8.FATOR!W138=0,1,A.8.FATOR!W138))</f>
        <v>0</v>
      </c>
      <c r="X138" s="96">
        <f>IF(AND(X$130=$B$131,$C138=$B$131),$D138,IF(AND(X$130&gt;$C138,X$130&lt;=($B138+$C138)),$D138/$B138,0)/IF(A.8.FATOR!X138=0,1,A.8.FATOR!X138))</f>
        <v>0</v>
      </c>
      <c r="Y138" s="85"/>
      <c r="Z138" s="83"/>
    </row>
    <row r="139" spans="2:26" x14ac:dyDescent="0.2">
      <c r="B139" s="517">
        <f t="shared" si="31"/>
        <v>12</v>
      </c>
      <c r="C139" s="114">
        <f t="shared" si="32"/>
        <v>8</v>
      </c>
      <c r="D139" s="97">
        <f t="shared" si="30"/>
        <v>0</v>
      </c>
      <c r="E139" s="96">
        <f>IF(AND(E$130=$B$131,$C139=$B$131),$D139,IF(AND(E$130&gt;$C139,E$130&lt;=($B139+$C139)),$D139/$B139,0)/IF(A.8.FATOR!E139=0,1,A.8.FATOR!E139))</f>
        <v>0</v>
      </c>
      <c r="F139" s="96">
        <f>IF(AND(F$130=$B$131,$C139=$B$131),$D139,IF(AND(F$130&gt;$C139,F$130&lt;=($B139+$C139)),$D139/$B139,0)/IF(A.8.FATOR!F139=0,1,A.8.FATOR!F139))</f>
        <v>0</v>
      </c>
      <c r="G139" s="96">
        <f>IF(AND(G$130=$B$131,$C139=$B$131),$D139,IF(AND(G$130&gt;$C139,G$130&lt;=($B139+$C139)),$D139/$B139,0)/IF(A.8.FATOR!G139=0,1,A.8.FATOR!G139))</f>
        <v>0</v>
      </c>
      <c r="H139" s="96">
        <f>IF(AND(H$130=$B$131,$C139=$B$131),$D139,IF(AND(H$130&gt;$C139,H$130&lt;=($B139+$C139)),$D139/$B139,0)/IF(A.8.FATOR!H139=0,1,A.8.FATOR!H139))</f>
        <v>0</v>
      </c>
      <c r="I139" s="96">
        <f>IF(AND(I$130=$B$131,$C139=$B$131),$D139,IF(AND(I$130&gt;$C139,I$130&lt;=($B139+$C139)),$D139/$B139,0)/IF(A.8.FATOR!I139=0,1,A.8.FATOR!I139))</f>
        <v>0</v>
      </c>
      <c r="J139" s="96">
        <f>IF(AND(J$130=$B$131,$C139=$B$131),$D139,IF(AND(J$130&gt;$C139,J$130&lt;=($B139+$C139)),$D139/$B139,0)/IF(A.8.FATOR!J139=0,1,A.8.FATOR!J139))</f>
        <v>0</v>
      </c>
      <c r="K139" s="96">
        <f>IF(AND(K$130=$B$131,$C139=$B$131),$D139,IF(AND(K$130&gt;$C139,K$130&lt;=($B139+$C139)),$D139/$B139,0)/IF(A.8.FATOR!K139=0,1,A.8.FATOR!K139))</f>
        <v>0</v>
      </c>
      <c r="L139" s="96">
        <f>IF(AND(L$130=$B$131,$C139=$B$131),$D139,IF(AND(L$130&gt;$C139,L$130&lt;=($B139+$C139)),$D139/$B139,0)/IF(A.8.FATOR!L139=0,1,A.8.FATOR!L139))</f>
        <v>0</v>
      </c>
      <c r="M139" s="96">
        <f>IF(AND(M$130=$B$131,$C139=$B$131),$D139,IF(AND(M$130&gt;$C139,M$130&lt;=($B139+$C139)),$D139/$B139,0)/IF(A.8.FATOR!M139=0,1,A.8.FATOR!M139))</f>
        <v>0</v>
      </c>
      <c r="N139" s="96">
        <f>IF(AND(N$130=$B$131,$C139=$B$131),$D139,IF(AND(N$130&gt;$C139,N$130&lt;=($B139+$C139)),$D139/$B139,0)/IF(A.8.FATOR!N139=0,1,A.8.FATOR!N139))</f>
        <v>0</v>
      </c>
      <c r="O139" s="96">
        <f>IF(AND(O$130=$B$131,$C139=$B$131),$D139,IF(AND(O$130&gt;$C139,O$130&lt;=($B139+$C139)),$D139/$B139,0)/IF(A.8.FATOR!O139=0,1,A.8.FATOR!O139))</f>
        <v>0</v>
      </c>
      <c r="P139" s="96">
        <f>IF(AND(P$130=$B$131,$C139=$B$131),$D139,IF(AND(P$130&gt;$C139,P$130&lt;=($B139+$C139)),$D139/$B139,0)/IF(A.8.FATOR!P139=0,1,A.8.FATOR!P139))</f>
        <v>0</v>
      </c>
      <c r="Q139" s="96">
        <f>IF(AND(Q$130=$B$131,$C139=$B$131),$D139,IF(AND(Q$130&gt;$C139,Q$130&lt;=($B139+$C139)),$D139/$B139,0)/IF(A.8.FATOR!Q139=0,1,A.8.FATOR!Q139))</f>
        <v>0</v>
      </c>
      <c r="R139" s="96">
        <f>IF(AND(R$130=$B$131,$C139=$B$131),$D139,IF(AND(R$130&gt;$C139,R$130&lt;=($B139+$C139)),$D139/$B139,0)/IF(A.8.FATOR!R139=0,1,A.8.FATOR!R139))</f>
        <v>0</v>
      </c>
      <c r="S139" s="96">
        <f>IF(AND(S$130=$B$131,$C139=$B$131),$D139,IF(AND(S$130&gt;$C139,S$130&lt;=($B139+$C139)),$D139/$B139,0)/IF(A.8.FATOR!S139=0,1,A.8.FATOR!S139))</f>
        <v>0</v>
      </c>
      <c r="T139" s="96">
        <f>IF(AND(T$130=$B$131,$C139=$B$131),$D139,IF(AND(T$130&gt;$C139,T$130&lt;=($B139+$C139)),$D139/$B139,0)/IF(A.8.FATOR!T139=0,1,A.8.FATOR!T139))</f>
        <v>0</v>
      </c>
      <c r="U139" s="96">
        <f>IF(AND(U$130=$B$131,$C139=$B$131),$D139,IF(AND(U$130&gt;$C139,U$130&lt;=($B139+$C139)),$D139/$B139,0)/IF(A.8.FATOR!U139=0,1,A.8.FATOR!U139))</f>
        <v>0</v>
      </c>
      <c r="V139" s="96">
        <f>IF(AND(V$130=$B$131,$C139=$B$131),$D139,IF(AND(V$130&gt;$C139,V$130&lt;=($B139+$C139)),$D139/$B139,0)/IF(A.8.FATOR!V139=0,1,A.8.FATOR!V139))</f>
        <v>0</v>
      </c>
      <c r="W139" s="96">
        <f>IF(AND(W$130=$B$131,$C139=$B$131),$D139,IF(AND(W$130&gt;$C139,W$130&lt;=($B139+$C139)),$D139/$B139,0)/IF(A.8.FATOR!W139=0,1,A.8.FATOR!W139))</f>
        <v>0</v>
      </c>
      <c r="X139" s="96">
        <f>IF(AND(X$130=$B$131,$C139=$B$131),$D139,IF(AND(X$130&gt;$C139,X$130&lt;=($B139+$C139)),$D139/$B139,0)/IF(A.8.FATOR!X139=0,1,A.8.FATOR!X139))</f>
        <v>0</v>
      </c>
      <c r="Y139" s="85"/>
      <c r="Z139" s="83"/>
    </row>
    <row r="140" spans="2:26" x14ac:dyDescent="0.2">
      <c r="B140" s="517">
        <f t="shared" si="31"/>
        <v>11</v>
      </c>
      <c r="C140" s="114">
        <f t="shared" si="32"/>
        <v>9</v>
      </c>
      <c r="D140" s="97">
        <f t="shared" si="30"/>
        <v>0</v>
      </c>
      <c r="E140" s="96">
        <f>IF(AND(E$130=$B$131,$C140=$B$131),$D140,IF(AND(E$130&gt;$C140,E$130&lt;=($B140+$C140)),$D140/$B140,0)/IF(A.8.FATOR!E140=0,1,A.8.FATOR!E140))</f>
        <v>0</v>
      </c>
      <c r="F140" s="96">
        <f>IF(AND(F$130=$B$131,$C140=$B$131),$D140,IF(AND(F$130&gt;$C140,F$130&lt;=($B140+$C140)),$D140/$B140,0)/IF(A.8.FATOR!F140=0,1,A.8.FATOR!F140))</f>
        <v>0</v>
      </c>
      <c r="G140" s="96">
        <f>IF(AND(G$130=$B$131,$C140=$B$131),$D140,IF(AND(G$130&gt;$C140,G$130&lt;=($B140+$C140)),$D140/$B140,0)/IF(A.8.FATOR!G140=0,1,A.8.FATOR!G140))</f>
        <v>0</v>
      </c>
      <c r="H140" s="96">
        <f>IF(AND(H$130=$B$131,$C140=$B$131),$D140,IF(AND(H$130&gt;$C140,H$130&lt;=($B140+$C140)),$D140/$B140,0)/IF(A.8.FATOR!H140=0,1,A.8.FATOR!H140))</f>
        <v>0</v>
      </c>
      <c r="I140" s="96">
        <f>IF(AND(I$130=$B$131,$C140=$B$131),$D140,IF(AND(I$130&gt;$C140,I$130&lt;=($B140+$C140)),$D140/$B140,0)/IF(A.8.FATOR!I140=0,1,A.8.FATOR!I140))</f>
        <v>0</v>
      </c>
      <c r="J140" s="96">
        <f>IF(AND(J$130=$B$131,$C140=$B$131),$D140,IF(AND(J$130&gt;$C140,J$130&lt;=($B140+$C140)),$D140/$B140,0)/IF(A.8.FATOR!J140=0,1,A.8.FATOR!J140))</f>
        <v>0</v>
      </c>
      <c r="K140" s="96">
        <f>IF(AND(K$130=$B$131,$C140=$B$131),$D140,IF(AND(K$130&gt;$C140,K$130&lt;=($B140+$C140)),$D140/$B140,0)/IF(A.8.FATOR!K140=0,1,A.8.FATOR!K140))</f>
        <v>0</v>
      </c>
      <c r="L140" s="96">
        <f>IF(AND(L$130=$B$131,$C140=$B$131),$D140,IF(AND(L$130&gt;$C140,L$130&lt;=($B140+$C140)),$D140/$B140,0)/IF(A.8.FATOR!L140=0,1,A.8.FATOR!L140))</f>
        <v>0</v>
      </c>
      <c r="M140" s="96">
        <f>IF(AND(M$130=$B$131,$C140=$B$131),$D140,IF(AND(M$130&gt;$C140,M$130&lt;=($B140+$C140)),$D140/$B140,0)/IF(A.8.FATOR!M140=0,1,A.8.FATOR!M140))</f>
        <v>0</v>
      </c>
      <c r="N140" s="96">
        <f>IF(AND(N$130=$B$131,$C140=$B$131),$D140,IF(AND(N$130&gt;$C140,N$130&lt;=($B140+$C140)),$D140/$B140,0)/IF(A.8.FATOR!N140=0,1,A.8.FATOR!N140))</f>
        <v>0</v>
      </c>
      <c r="O140" s="96">
        <f>IF(AND(O$130=$B$131,$C140=$B$131),$D140,IF(AND(O$130&gt;$C140,O$130&lt;=($B140+$C140)),$D140/$B140,0)/IF(A.8.FATOR!O140=0,1,A.8.FATOR!O140))</f>
        <v>0</v>
      </c>
      <c r="P140" s="96">
        <f>IF(AND(P$130=$B$131,$C140=$B$131),$D140,IF(AND(P$130&gt;$C140,P$130&lt;=($B140+$C140)),$D140/$B140,0)/IF(A.8.FATOR!P140=0,1,A.8.FATOR!P140))</f>
        <v>0</v>
      </c>
      <c r="Q140" s="96">
        <f>IF(AND(Q$130=$B$131,$C140=$B$131),$D140,IF(AND(Q$130&gt;$C140,Q$130&lt;=($B140+$C140)),$D140/$B140,0)/IF(A.8.FATOR!Q140=0,1,A.8.FATOR!Q140))</f>
        <v>0</v>
      </c>
      <c r="R140" s="96">
        <f>IF(AND(R$130=$B$131,$C140=$B$131),$D140,IF(AND(R$130&gt;$C140,R$130&lt;=($B140+$C140)),$D140/$B140,0)/IF(A.8.FATOR!R140=0,1,A.8.FATOR!R140))</f>
        <v>0</v>
      </c>
      <c r="S140" s="96">
        <f>IF(AND(S$130=$B$131,$C140=$B$131),$D140,IF(AND(S$130&gt;$C140,S$130&lt;=($B140+$C140)),$D140/$B140,0)/IF(A.8.FATOR!S140=0,1,A.8.FATOR!S140))</f>
        <v>0</v>
      </c>
      <c r="T140" s="96">
        <f>IF(AND(T$130=$B$131,$C140=$B$131),$D140,IF(AND(T$130&gt;$C140,T$130&lt;=($B140+$C140)),$D140/$B140,0)/IF(A.8.FATOR!T140=0,1,A.8.FATOR!T140))</f>
        <v>0</v>
      </c>
      <c r="U140" s="96">
        <f>IF(AND(U$130=$B$131,$C140=$B$131),$D140,IF(AND(U$130&gt;$C140,U$130&lt;=($B140+$C140)),$D140/$B140,0)/IF(A.8.FATOR!U140=0,1,A.8.FATOR!U140))</f>
        <v>0</v>
      </c>
      <c r="V140" s="96">
        <f>IF(AND(V$130=$B$131,$C140=$B$131),$D140,IF(AND(V$130&gt;$C140,V$130&lt;=($B140+$C140)),$D140/$B140,0)/IF(A.8.FATOR!V140=0,1,A.8.FATOR!V140))</f>
        <v>0</v>
      </c>
      <c r="W140" s="96">
        <f>IF(AND(W$130=$B$131,$C140=$B$131),$D140,IF(AND(W$130&gt;$C140,W$130&lt;=($B140+$C140)),$D140/$B140,0)/IF(A.8.FATOR!W140=0,1,A.8.FATOR!W140))</f>
        <v>0</v>
      </c>
      <c r="X140" s="96">
        <f>IF(AND(X$130=$B$131,$C140=$B$131),$D140,IF(AND(X$130&gt;$C140,X$130&lt;=($B140+$C140)),$D140/$B140,0)/IF(A.8.FATOR!X140=0,1,A.8.FATOR!X140))</f>
        <v>0</v>
      </c>
      <c r="Y140" s="85"/>
      <c r="Z140" s="83"/>
    </row>
    <row r="141" spans="2:26" x14ac:dyDescent="0.2">
      <c r="B141" s="517">
        <f t="shared" si="31"/>
        <v>10</v>
      </c>
      <c r="C141" s="114">
        <f t="shared" si="32"/>
        <v>10</v>
      </c>
      <c r="D141" s="97">
        <f t="shared" si="30"/>
        <v>0</v>
      </c>
      <c r="E141" s="96">
        <f>IF(AND(E$130=$B$131,$C141=$B$131),$D141,IF(AND(E$130&gt;$C141,E$130&lt;=($B141+$C141)),$D141/$B141,0)/IF(A.8.FATOR!E141=0,1,A.8.FATOR!E141))</f>
        <v>0</v>
      </c>
      <c r="F141" s="96">
        <f>IF(AND(F$130=$B$131,$C141=$B$131),$D141,IF(AND(F$130&gt;$C141,F$130&lt;=($B141+$C141)),$D141/$B141,0)/IF(A.8.FATOR!F141=0,1,A.8.FATOR!F141))</f>
        <v>0</v>
      </c>
      <c r="G141" s="96">
        <f>IF(AND(G$130=$B$131,$C141=$B$131),$D141,IF(AND(G$130&gt;$C141,G$130&lt;=($B141+$C141)),$D141/$B141,0)/IF(A.8.FATOR!G141=0,1,A.8.FATOR!G141))</f>
        <v>0</v>
      </c>
      <c r="H141" s="96">
        <f>IF(AND(H$130=$B$131,$C141=$B$131),$D141,IF(AND(H$130&gt;$C141,H$130&lt;=($B141+$C141)),$D141/$B141,0)/IF(A.8.FATOR!H141=0,1,A.8.FATOR!H141))</f>
        <v>0</v>
      </c>
      <c r="I141" s="96">
        <f>IF(AND(I$130=$B$131,$C141=$B$131),$D141,IF(AND(I$130&gt;$C141,I$130&lt;=($B141+$C141)),$D141/$B141,0)/IF(A.8.FATOR!I141=0,1,A.8.FATOR!I141))</f>
        <v>0</v>
      </c>
      <c r="J141" s="96">
        <f>IF(AND(J$130=$B$131,$C141=$B$131),$D141,IF(AND(J$130&gt;$C141,J$130&lt;=($B141+$C141)),$D141/$B141,0)/IF(A.8.FATOR!J141=0,1,A.8.FATOR!J141))</f>
        <v>0</v>
      </c>
      <c r="K141" s="96">
        <f>IF(AND(K$130=$B$131,$C141=$B$131),$D141,IF(AND(K$130&gt;$C141,K$130&lt;=($B141+$C141)),$D141/$B141,0)/IF(A.8.FATOR!K141=0,1,A.8.FATOR!K141))</f>
        <v>0</v>
      </c>
      <c r="L141" s="96">
        <f>IF(AND(L$130=$B$131,$C141=$B$131),$D141,IF(AND(L$130&gt;$C141,L$130&lt;=($B141+$C141)),$D141/$B141,0)/IF(A.8.FATOR!L141=0,1,A.8.FATOR!L141))</f>
        <v>0</v>
      </c>
      <c r="M141" s="96">
        <f>IF(AND(M$130=$B$131,$C141=$B$131),$D141,IF(AND(M$130&gt;$C141,M$130&lt;=($B141+$C141)),$D141/$B141,0)/IF(A.8.FATOR!M141=0,1,A.8.FATOR!M141))</f>
        <v>0</v>
      </c>
      <c r="N141" s="96">
        <f>IF(AND(N$130=$B$131,$C141=$B$131),$D141,IF(AND(N$130&gt;$C141,N$130&lt;=($B141+$C141)),$D141/$B141,0)/IF(A.8.FATOR!N141=0,1,A.8.FATOR!N141))</f>
        <v>0</v>
      </c>
      <c r="O141" s="96">
        <f>IF(AND(O$130=$B$131,$C141=$B$131),$D141,IF(AND(O$130&gt;$C141,O$130&lt;=($B141+$C141)),$D141/$B141,0)/IF(A.8.FATOR!O141=0,1,A.8.FATOR!O141))</f>
        <v>0</v>
      </c>
      <c r="P141" s="96">
        <f>IF(AND(P$130=$B$131,$C141=$B$131),$D141,IF(AND(P$130&gt;$C141,P$130&lt;=($B141+$C141)),$D141/$B141,0)/IF(A.8.FATOR!P141=0,1,A.8.FATOR!P141))</f>
        <v>0</v>
      </c>
      <c r="Q141" s="96">
        <f>IF(AND(Q$130=$B$131,$C141=$B$131),$D141,IF(AND(Q$130&gt;$C141,Q$130&lt;=($B141+$C141)),$D141/$B141,0)/IF(A.8.FATOR!Q141=0,1,A.8.FATOR!Q141))</f>
        <v>0</v>
      </c>
      <c r="R141" s="96">
        <f>IF(AND(R$130=$B$131,$C141=$B$131),$D141,IF(AND(R$130&gt;$C141,R$130&lt;=($B141+$C141)),$D141/$B141,0)/IF(A.8.FATOR!R141=0,1,A.8.FATOR!R141))</f>
        <v>0</v>
      </c>
      <c r="S141" s="96">
        <f>IF(AND(S$130=$B$131,$C141=$B$131),$D141,IF(AND(S$130&gt;$C141,S$130&lt;=($B141+$C141)),$D141/$B141,0)/IF(A.8.FATOR!S141=0,1,A.8.FATOR!S141))</f>
        <v>0</v>
      </c>
      <c r="T141" s="96">
        <f>IF(AND(T$130=$B$131,$C141=$B$131),$D141,IF(AND(T$130&gt;$C141,T$130&lt;=($B141+$C141)),$D141/$B141,0)/IF(A.8.FATOR!T141=0,1,A.8.FATOR!T141))</f>
        <v>0</v>
      </c>
      <c r="U141" s="96">
        <f>IF(AND(U$130=$B$131,$C141=$B$131),$D141,IF(AND(U$130&gt;$C141,U$130&lt;=($B141+$C141)),$D141/$B141,0)/IF(A.8.FATOR!U141=0,1,A.8.FATOR!U141))</f>
        <v>0</v>
      </c>
      <c r="V141" s="96">
        <f>IF(AND(V$130=$B$131,$C141=$B$131),$D141,IF(AND(V$130&gt;$C141,V$130&lt;=($B141+$C141)),$D141/$B141,0)/IF(A.8.FATOR!V141=0,1,A.8.FATOR!V141))</f>
        <v>0</v>
      </c>
      <c r="W141" s="96">
        <f>IF(AND(W$130=$B$131,$C141=$B$131),$D141,IF(AND(W$130&gt;$C141,W$130&lt;=($B141+$C141)),$D141/$B141,0)/IF(A.8.FATOR!W141=0,1,A.8.FATOR!W141))</f>
        <v>0</v>
      </c>
      <c r="X141" s="96">
        <f>IF(AND(X$130=$B$131,$C141=$B$131),$D141,IF(AND(X$130&gt;$C141,X$130&lt;=($B141+$C141)),$D141/$B141,0)/IF(A.8.FATOR!X141=0,1,A.8.FATOR!X141))</f>
        <v>0</v>
      </c>
      <c r="Y141" s="85"/>
      <c r="Z141" s="83"/>
    </row>
    <row r="142" spans="2:26" x14ac:dyDescent="0.2">
      <c r="B142" s="517">
        <f t="shared" si="31"/>
        <v>9</v>
      </c>
      <c r="C142" s="114">
        <f t="shared" si="32"/>
        <v>11</v>
      </c>
      <c r="D142" s="97">
        <f t="shared" si="30"/>
        <v>0</v>
      </c>
      <c r="E142" s="96">
        <f>IF(AND(E$130=$B$131,$C142=$B$131),$D142,IF(AND(E$130&gt;$C142,E$130&lt;=($B142+$C142)),$D142/$B142,0)/IF(A.8.FATOR!E142=0,1,A.8.FATOR!E142))</f>
        <v>0</v>
      </c>
      <c r="F142" s="96">
        <f>IF(AND(F$130=$B$131,$C142=$B$131),$D142,IF(AND(F$130&gt;$C142,F$130&lt;=($B142+$C142)),$D142/$B142,0)/IF(A.8.FATOR!F142=0,1,A.8.FATOR!F142))</f>
        <v>0</v>
      </c>
      <c r="G142" s="96">
        <f>IF(AND(G$130=$B$131,$C142=$B$131),$D142,IF(AND(G$130&gt;$C142,G$130&lt;=($B142+$C142)),$D142/$B142,0)/IF(A.8.FATOR!G142=0,1,A.8.FATOR!G142))</f>
        <v>0</v>
      </c>
      <c r="H142" s="96">
        <f>IF(AND(H$130=$B$131,$C142=$B$131),$D142,IF(AND(H$130&gt;$C142,H$130&lt;=($B142+$C142)),$D142/$B142,0)/IF(A.8.FATOR!H142=0,1,A.8.FATOR!H142))</f>
        <v>0</v>
      </c>
      <c r="I142" s="96">
        <f>IF(AND(I$130=$B$131,$C142=$B$131),$D142,IF(AND(I$130&gt;$C142,I$130&lt;=($B142+$C142)),$D142/$B142,0)/IF(A.8.FATOR!I142=0,1,A.8.FATOR!I142))</f>
        <v>0</v>
      </c>
      <c r="J142" s="96">
        <f>IF(AND(J$130=$B$131,$C142=$B$131),$D142,IF(AND(J$130&gt;$C142,J$130&lt;=($B142+$C142)),$D142/$B142,0)/IF(A.8.FATOR!J142=0,1,A.8.FATOR!J142))</f>
        <v>0</v>
      </c>
      <c r="K142" s="96">
        <f>IF(AND(K$130=$B$131,$C142=$B$131),$D142,IF(AND(K$130&gt;$C142,K$130&lt;=($B142+$C142)),$D142/$B142,0)/IF(A.8.FATOR!K142=0,1,A.8.FATOR!K142))</f>
        <v>0</v>
      </c>
      <c r="L142" s="96">
        <f>IF(AND(L$130=$B$131,$C142=$B$131),$D142,IF(AND(L$130&gt;$C142,L$130&lt;=($B142+$C142)),$D142/$B142,0)/IF(A.8.FATOR!L142=0,1,A.8.FATOR!L142))</f>
        <v>0</v>
      </c>
      <c r="M142" s="96">
        <f>IF(AND(M$130=$B$131,$C142=$B$131),$D142,IF(AND(M$130&gt;$C142,M$130&lt;=($B142+$C142)),$D142/$B142,0)/IF(A.8.FATOR!M142=0,1,A.8.FATOR!M142))</f>
        <v>0</v>
      </c>
      <c r="N142" s="96">
        <f>IF(AND(N$130=$B$131,$C142=$B$131),$D142,IF(AND(N$130&gt;$C142,N$130&lt;=($B142+$C142)),$D142/$B142,0)/IF(A.8.FATOR!N142=0,1,A.8.FATOR!N142))</f>
        <v>0</v>
      </c>
      <c r="O142" s="96">
        <f>IF(AND(O$130=$B$131,$C142=$B$131),$D142,IF(AND(O$130&gt;$C142,O$130&lt;=($B142+$C142)),$D142/$B142,0)/IF(A.8.FATOR!O142=0,1,A.8.FATOR!O142))</f>
        <v>0</v>
      </c>
      <c r="P142" s="96">
        <f>IF(AND(P$130=$B$131,$C142=$B$131),$D142,IF(AND(P$130&gt;$C142,P$130&lt;=($B142+$C142)),$D142/$B142,0)/IF(A.8.FATOR!P142=0,1,A.8.FATOR!P142))</f>
        <v>0</v>
      </c>
      <c r="Q142" s="96">
        <f>IF(AND(Q$130=$B$131,$C142=$B$131),$D142,IF(AND(Q$130&gt;$C142,Q$130&lt;=($B142+$C142)),$D142/$B142,0)/IF(A.8.FATOR!Q142=0,1,A.8.FATOR!Q142))</f>
        <v>0</v>
      </c>
      <c r="R142" s="96">
        <f>IF(AND(R$130=$B$131,$C142=$B$131),$D142,IF(AND(R$130&gt;$C142,R$130&lt;=($B142+$C142)),$D142/$B142,0)/IF(A.8.FATOR!R142=0,1,A.8.FATOR!R142))</f>
        <v>0</v>
      </c>
      <c r="S142" s="96">
        <f>IF(AND(S$130=$B$131,$C142=$B$131),$D142,IF(AND(S$130&gt;$C142,S$130&lt;=($B142+$C142)),$D142/$B142,0)/IF(A.8.FATOR!S142=0,1,A.8.FATOR!S142))</f>
        <v>0</v>
      </c>
      <c r="T142" s="96">
        <f>IF(AND(T$130=$B$131,$C142=$B$131),$D142,IF(AND(T$130&gt;$C142,T$130&lt;=($B142+$C142)),$D142/$B142,0)/IF(A.8.FATOR!T142=0,1,A.8.FATOR!T142))</f>
        <v>0</v>
      </c>
      <c r="U142" s="96">
        <f>IF(AND(U$130=$B$131,$C142=$B$131),$D142,IF(AND(U$130&gt;$C142,U$130&lt;=($B142+$C142)),$D142/$B142,0)/IF(A.8.FATOR!U142=0,1,A.8.FATOR!U142))</f>
        <v>0</v>
      </c>
      <c r="V142" s="96">
        <f>IF(AND(V$130=$B$131,$C142=$B$131),$D142,IF(AND(V$130&gt;$C142,V$130&lt;=($B142+$C142)),$D142/$B142,0)/IF(A.8.FATOR!V142=0,1,A.8.FATOR!V142))</f>
        <v>0</v>
      </c>
      <c r="W142" s="96">
        <f>IF(AND(W$130=$B$131,$C142=$B$131),$D142,IF(AND(W$130&gt;$C142,W$130&lt;=($B142+$C142)),$D142/$B142,0)/IF(A.8.FATOR!W142=0,1,A.8.FATOR!W142))</f>
        <v>0</v>
      </c>
      <c r="X142" s="96">
        <f>IF(AND(X$130=$B$131,$C142=$B$131),$D142,IF(AND(X$130&gt;$C142,X$130&lt;=($B142+$C142)),$D142/$B142,0)/IF(A.8.FATOR!X142=0,1,A.8.FATOR!X142))</f>
        <v>0</v>
      </c>
      <c r="Y142" s="85"/>
      <c r="Z142" s="83"/>
    </row>
    <row r="143" spans="2:26" x14ac:dyDescent="0.2">
      <c r="B143" s="517">
        <f t="shared" si="31"/>
        <v>8</v>
      </c>
      <c r="C143" s="114">
        <f t="shared" si="32"/>
        <v>12</v>
      </c>
      <c r="D143" s="97">
        <f t="shared" si="30"/>
        <v>0</v>
      </c>
      <c r="E143" s="96">
        <f>IF(AND(E$130=$B$131,$C143=$B$131),$D143,IF(AND(E$130&gt;$C143,E$130&lt;=($B143+$C143)),$D143/$B143,0)/IF(A.8.FATOR!E143=0,1,A.8.FATOR!E143))</f>
        <v>0</v>
      </c>
      <c r="F143" s="96">
        <f>IF(AND(F$130=$B$131,$C143=$B$131),$D143,IF(AND(F$130&gt;$C143,F$130&lt;=($B143+$C143)),$D143/$B143,0)/IF(A.8.FATOR!F143=0,1,A.8.FATOR!F143))</f>
        <v>0</v>
      </c>
      <c r="G143" s="96">
        <f>IF(AND(G$130=$B$131,$C143=$B$131),$D143,IF(AND(G$130&gt;$C143,G$130&lt;=($B143+$C143)),$D143/$B143,0)/IF(A.8.FATOR!G143=0,1,A.8.FATOR!G143))</f>
        <v>0</v>
      </c>
      <c r="H143" s="96">
        <f>IF(AND(H$130=$B$131,$C143=$B$131),$D143,IF(AND(H$130&gt;$C143,H$130&lt;=($B143+$C143)),$D143/$B143,0)/IF(A.8.FATOR!H143=0,1,A.8.FATOR!H143))</f>
        <v>0</v>
      </c>
      <c r="I143" s="96">
        <f>IF(AND(I$130=$B$131,$C143=$B$131),$D143,IF(AND(I$130&gt;$C143,I$130&lt;=($B143+$C143)),$D143/$B143,0)/IF(A.8.FATOR!I143=0,1,A.8.FATOR!I143))</f>
        <v>0</v>
      </c>
      <c r="J143" s="96">
        <f>IF(AND(J$130=$B$131,$C143=$B$131),$D143,IF(AND(J$130&gt;$C143,J$130&lt;=($B143+$C143)),$D143/$B143,0)/IF(A.8.FATOR!J143=0,1,A.8.FATOR!J143))</f>
        <v>0</v>
      </c>
      <c r="K143" s="96">
        <f>IF(AND(K$130=$B$131,$C143=$B$131),$D143,IF(AND(K$130&gt;$C143,K$130&lt;=($B143+$C143)),$D143/$B143,0)/IF(A.8.FATOR!K143=0,1,A.8.FATOR!K143))</f>
        <v>0</v>
      </c>
      <c r="L143" s="96">
        <f>IF(AND(L$130=$B$131,$C143=$B$131),$D143,IF(AND(L$130&gt;$C143,L$130&lt;=($B143+$C143)),$D143/$B143,0)/IF(A.8.FATOR!L143=0,1,A.8.FATOR!L143))</f>
        <v>0</v>
      </c>
      <c r="M143" s="96">
        <f>IF(AND(M$130=$B$131,$C143=$B$131),$D143,IF(AND(M$130&gt;$C143,M$130&lt;=($B143+$C143)),$D143/$B143,0)/IF(A.8.FATOR!M143=0,1,A.8.FATOR!M143))</f>
        <v>0</v>
      </c>
      <c r="N143" s="96">
        <f>IF(AND(N$130=$B$131,$C143=$B$131),$D143,IF(AND(N$130&gt;$C143,N$130&lt;=($B143+$C143)),$D143/$B143,0)/IF(A.8.FATOR!N143=0,1,A.8.FATOR!N143))</f>
        <v>0</v>
      </c>
      <c r="O143" s="96">
        <f>IF(AND(O$130=$B$131,$C143=$B$131),$D143,IF(AND(O$130&gt;$C143,O$130&lt;=($B143+$C143)),$D143/$B143,0)/IF(A.8.FATOR!O143=0,1,A.8.FATOR!O143))</f>
        <v>0</v>
      </c>
      <c r="P143" s="96">
        <f>IF(AND(P$130=$B$131,$C143=$B$131),$D143,IF(AND(P$130&gt;$C143,P$130&lt;=($B143+$C143)),$D143/$B143,0)/IF(A.8.FATOR!P143=0,1,A.8.FATOR!P143))</f>
        <v>0</v>
      </c>
      <c r="Q143" s="96">
        <f>IF(AND(Q$130=$B$131,$C143=$B$131),$D143,IF(AND(Q$130&gt;$C143,Q$130&lt;=($B143+$C143)),$D143/$B143,0)/IF(A.8.FATOR!Q143=0,1,A.8.FATOR!Q143))</f>
        <v>0</v>
      </c>
      <c r="R143" s="96">
        <f>IF(AND(R$130=$B$131,$C143=$B$131),$D143,IF(AND(R$130&gt;$C143,R$130&lt;=($B143+$C143)),$D143/$B143,0)/IF(A.8.FATOR!R143=0,1,A.8.FATOR!R143))</f>
        <v>0</v>
      </c>
      <c r="S143" s="96">
        <f>IF(AND(S$130=$B$131,$C143=$B$131),$D143,IF(AND(S$130&gt;$C143,S$130&lt;=($B143+$C143)),$D143/$B143,0)/IF(A.8.FATOR!S143=0,1,A.8.FATOR!S143))</f>
        <v>0</v>
      </c>
      <c r="T143" s="96">
        <f>IF(AND(T$130=$B$131,$C143=$B$131),$D143,IF(AND(T$130&gt;$C143,T$130&lt;=($B143+$C143)),$D143/$B143,0)/IF(A.8.FATOR!T143=0,1,A.8.FATOR!T143))</f>
        <v>0</v>
      </c>
      <c r="U143" s="96">
        <f>IF(AND(U$130=$B$131,$C143=$B$131),$D143,IF(AND(U$130&gt;$C143,U$130&lt;=($B143+$C143)),$D143/$B143,0)/IF(A.8.FATOR!U143=0,1,A.8.FATOR!U143))</f>
        <v>0</v>
      </c>
      <c r="V143" s="96">
        <f>IF(AND(V$130=$B$131,$C143=$B$131),$D143,IF(AND(V$130&gt;$C143,V$130&lt;=($B143+$C143)),$D143/$B143,0)/IF(A.8.FATOR!V143=0,1,A.8.FATOR!V143))</f>
        <v>0</v>
      </c>
      <c r="W143" s="96">
        <f>IF(AND(W$130=$B$131,$C143=$B$131),$D143,IF(AND(W$130&gt;$C143,W$130&lt;=($B143+$C143)),$D143/$B143,0)/IF(A.8.FATOR!W143=0,1,A.8.FATOR!W143))</f>
        <v>0</v>
      </c>
      <c r="X143" s="96">
        <f>IF(AND(X$130=$B$131,$C143=$B$131),$D143,IF(AND(X$130&gt;$C143,X$130&lt;=($B143+$C143)),$D143/$B143,0)/IF(A.8.FATOR!X143=0,1,A.8.FATOR!X143))</f>
        <v>0</v>
      </c>
      <c r="Y143" s="85"/>
      <c r="Z143" s="83"/>
    </row>
    <row r="144" spans="2:26" x14ac:dyDescent="0.2">
      <c r="B144" s="517">
        <f t="shared" si="31"/>
        <v>7</v>
      </c>
      <c r="C144" s="114">
        <f t="shared" si="32"/>
        <v>13</v>
      </c>
      <c r="D144" s="97">
        <f t="shared" si="30"/>
        <v>0</v>
      </c>
      <c r="E144" s="96">
        <f>IF(AND(E$130=$B$131,$C144=$B$131),$D144,IF(AND(E$130&gt;$C144,E$130&lt;=($B144+$C144)),$D144/$B144,0)/IF(A.8.FATOR!E144=0,1,A.8.FATOR!E144))</f>
        <v>0</v>
      </c>
      <c r="F144" s="96">
        <f>IF(AND(F$130=$B$131,$C144=$B$131),$D144,IF(AND(F$130&gt;$C144,F$130&lt;=($B144+$C144)),$D144/$B144,0)/IF(A.8.FATOR!F144=0,1,A.8.FATOR!F144))</f>
        <v>0</v>
      </c>
      <c r="G144" s="96">
        <f>IF(AND(G$130=$B$131,$C144=$B$131),$D144,IF(AND(G$130&gt;$C144,G$130&lt;=($B144+$C144)),$D144/$B144,0)/IF(A.8.FATOR!G144=0,1,A.8.FATOR!G144))</f>
        <v>0</v>
      </c>
      <c r="H144" s="96">
        <f>IF(AND(H$130=$B$131,$C144=$B$131),$D144,IF(AND(H$130&gt;$C144,H$130&lt;=($B144+$C144)),$D144/$B144,0)/IF(A.8.FATOR!H144=0,1,A.8.FATOR!H144))</f>
        <v>0</v>
      </c>
      <c r="I144" s="96">
        <f>IF(AND(I$130=$B$131,$C144=$B$131),$D144,IF(AND(I$130&gt;$C144,I$130&lt;=($B144+$C144)),$D144/$B144,0)/IF(A.8.FATOR!I144=0,1,A.8.FATOR!I144))</f>
        <v>0</v>
      </c>
      <c r="J144" s="96">
        <f>IF(AND(J$130=$B$131,$C144=$B$131),$D144,IF(AND(J$130&gt;$C144,J$130&lt;=($B144+$C144)),$D144/$B144,0)/IF(A.8.FATOR!J144=0,1,A.8.FATOR!J144))</f>
        <v>0</v>
      </c>
      <c r="K144" s="96">
        <f>IF(AND(K$130=$B$131,$C144=$B$131),$D144,IF(AND(K$130&gt;$C144,K$130&lt;=($B144+$C144)),$D144/$B144,0)/IF(A.8.FATOR!K144=0,1,A.8.FATOR!K144))</f>
        <v>0</v>
      </c>
      <c r="L144" s="96">
        <f>IF(AND(L$130=$B$131,$C144=$B$131),$D144,IF(AND(L$130&gt;$C144,L$130&lt;=($B144+$C144)),$D144/$B144,0)/IF(A.8.FATOR!L144=0,1,A.8.FATOR!L144))</f>
        <v>0</v>
      </c>
      <c r="M144" s="96">
        <f>IF(AND(M$130=$B$131,$C144=$B$131),$D144,IF(AND(M$130&gt;$C144,M$130&lt;=($B144+$C144)),$D144/$B144,0)/IF(A.8.FATOR!M144=0,1,A.8.FATOR!M144))</f>
        <v>0</v>
      </c>
      <c r="N144" s="96">
        <f>IF(AND(N$130=$B$131,$C144=$B$131),$D144,IF(AND(N$130&gt;$C144,N$130&lt;=($B144+$C144)),$D144/$B144,0)/IF(A.8.FATOR!N144=0,1,A.8.FATOR!N144))</f>
        <v>0</v>
      </c>
      <c r="O144" s="96">
        <f>IF(AND(O$130=$B$131,$C144=$B$131),$D144,IF(AND(O$130&gt;$C144,O$130&lt;=($B144+$C144)),$D144/$B144,0)/IF(A.8.FATOR!O144=0,1,A.8.FATOR!O144))</f>
        <v>0</v>
      </c>
      <c r="P144" s="96">
        <f>IF(AND(P$130=$B$131,$C144=$B$131),$D144,IF(AND(P$130&gt;$C144,P$130&lt;=($B144+$C144)),$D144/$B144,0)/IF(A.8.FATOR!P144=0,1,A.8.FATOR!P144))</f>
        <v>0</v>
      </c>
      <c r="Q144" s="96">
        <f>IF(AND(Q$130=$B$131,$C144=$B$131),$D144,IF(AND(Q$130&gt;$C144,Q$130&lt;=($B144+$C144)),$D144/$B144,0)/IF(A.8.FATOR!Q144=0,1,A.8.FATOR!Q144))</f>
        <v>0</v>
      </c>
      <c r="R144" s="96">
        <f>IF(AND(R$130=$B$131,$C144=$B$131),$D144,IF(AND(R$130&gt;$C144,R$130&lt;=($B144+$C144)),$D144/$B144,0)/IF(A.8.FATOR!R144=0,1,A.8.FATOR!R144))</f>
        <v>0</v>
      </c>
      <c r="S144" s="96">
        <f>IF(AND(S$130=$B$131,$C144=$B$131),$D144,IF(AND(S$130&gt;$C144,S$130&lt;=($B144+$C144)),$D144/$B144,0)/IF(A.8.FATOR!S144=0,1,A.8.FATOR!S144))</f>
        <v>0</v>
      </c>
      <c r="T144" s="96">
        <f>IF(AND(T$130=$B$131,$C144=$B$131),$D144,IF(AND(T$130&gt;$C144,T$130&lt;=($B144+$C144)),$D144/$B144,0)/IF(A.8.FATOR!T144=0,1,A.8.FATOR!T144))</f>
        <v>0</v>
      </c>
      <c r="U144" s="96">
        <f>IF(AND(U$130=$B$131,$C144=$B$131),$D144,IF(AND(U$130&gt;$C144,U$130&lt;=($B144+$C144)),$D144/$B144,0)/IF(A.8.FATOR!U144=0,1,A.8.FATOR!U144))</f>
        <v>0</v>
      </c>
      <c r="V144" s="96">
        <f>IF(AND(V$130=$B$131,$C144=$B$131),$D144,IF(AND(V$130&gt;$C144,V$130&lt;=($B144+$C144)),$D144/$B144,0)/IF(A.8.FATOR!V144=0,1,A.8.FATOR!V144))</f>
        <v>0</v>
      </c>
      <c r="W144" s="96">
        <f>IF(AND(W$130=$B$131,$C144=$B$131),$D144,IF(AND(W$130&gt;$C144,W$130&lt;=($B144+$C144)),$D144/$B144,0)/IF(A.8.FATOR!W144=0,1,A.8.FATOR!W144))</f>
        <v>0</v>
      </c>
      <c r="X144" s="96">
        <f>IF(AND(X$130=$B$131,$C144=$B$131),$D144,IF(AND(X$130&gt;$C144,X$130&lt;=($B144+$C144)),$D144/$B144,0)/IF(A.8.FATOR!X144=0,1,A.8.FATOR!X144))</f>
        <v>0</v>
      </c>
      <c r="Y144" s="85"/>
      <c r="Z144" s="83"/>
    </row>
    <row r="145" spans="2:26" x14ac:dyDescent="0.2">
      <c r="B145" s="517">
        <f t="shared" si="31"/>
        <v>6</v>
      </c>
      <c r="C145" s="114">
        <f t="shared" si="32"/>
        <v>14</v>
      </c>
      <c r="D145" s="97">
        <f t="shared" si="30"/>
        <v>0</v>
      </c>
      <c r="E145" s="96">
        <f>IF(AND(E$130=$B$131,$C145=$B$131),$D145,IF(AND(E$130&gt;$C145,E$130&lt;=($B145+$C145)),$D145/$B145,0)/IF(A.8.FATOR!E145=0,1,A.8.FATOR!E145))</f>
        <v>0</v>
      </c>
      <c r="F145" s="96">
        <f>IF(AND(F$130=$B$131,$C145=$B$131),$D145,IF(AND(F$130&gt;$C145,F$130&lt;=($B145+$C145)),$D145/$B145,0)/IF(A.8.FATOR!F145=0,1,A.8.FATOR!F145))</f>
        <v>0</v>
      </c>
      <c r="G145" s="96">
        <f>IF(AND(G$130=$B$131,$C145=$B$131),$D145,IF(AND(G$130&gt;$C145,G$130&lt;=($B145+$C145)),$D145/$B145,0)/IF(A.8.FATOR!G145=0,1,A.8.FATOR!G145))</f>
        <v>0</v>
      </c>
      <c r="H145" s="96">
        <f>IF(AND(H$130=$B$131,$C145=$B$131),$D145,IF(AND(H$130&gt;$C145,H$130&lt;=($B145+$C145)),$D145/$B145,0)/IF(A.8.FATOR!H145=0,1,A.8.FATOR!H145))</f>
        <v>0</v>
      </c>
      <c r="I145" s="96">
        <f>IF(AND(I$130=$B$131,$C145=$B$131),$D145,IF(AND(I$130&gt;$C145,I$130&lt;=($B145+$C145)),$D145/$B145,0)/IF(A.8.FATOR!I145=0,1,A.8.FATOR!I145))</f>
        <v>0</v>
      </c>
      <c r="J145" s="96">
        <f>IF(AND(J$130=$B$131,$C145=$B$131),$D145,IF(AND(J$130&gt;$C145,J$130&lt;=($B145+$C145)),$D145/$B145,0)/IF(A.8.FATOR!J145=0,1,A.8.FATOR!J145))</f>
        <v>0</v>
      </c>
      <c r="K145" s="96">
        <f>IF(AND(K$130=$B$131,$C145=$B$131),$D145,IF(AND(K$130&gt;$C145,K$130&lt;=($B145+$C145)),$D145/$B145,0)/IF(A.8.FATOR!K145=0,1,A.8.FATOR!K145))</f>
        <v>0</v>
      </c>
      <c r="L145" s="96">
        <f>IF(AND(L$130=$B$131,$C145=$B$131),$D145,IF(AND(L$130&gt;$C145,L$130&lt;=($B145+$C145)),$D145/$B145,0)/IF(A.8.FATOR!L145=0,1,A.8.FATOR!L145))</f>
        <v>0</v>
      </c>
      <c r="M145" s="96">
        <f>IF(AND(M$130=$B$131,$C145=$B$131),$D145,IF(AND(M$130&gt;$C145,M$130&lt;=($B145+$C145)),$D145/$B145,0)/IF(A.8.FATOR!M145=0,1,A.8.FATOR!M145))</f>
        <v>0</v>
      </c>
      <c r="N145" s="96">
        <f>IF(AND(N$130=$B$131,$C145=$B$131),$D145,IF(AND(N$130&gt;$C145,N$130&lt;=($B145+$C145)),$D145/$B145,0)/IF(A.8.FATOR!N145=0,1,A.8.FATOR!N145))</f>
        <v>0</v>
      </c>
      <c r="O145" s="96">
        <f>IF(AND(O$130=$B$131,$C145=$B$131),$D145,IF(AND(O$130&gt;$C145,O$130&lt;=($B145+$C145)),$D145/$B145,0)/IF(A.8.FATOR!O145=0,1,A.8.FATOR!O145))</f>
        <v>0</v>
      </c>
      <c r="P145" s="96">
        <f>IF(AND(P$130=$B$131,$C145=$B$131),$D145,IF(AND(P$130&gt;$C145,P$130&lt;=($B145+$C145)),$D145/$B145,0)/IF(A.8.FATOR!P145=0,1,A.8.FATOR!P145))</f>
        <v>0</v>
      </c>
      <c r="Q145" s="96">
        <f>IF(AND(Q$130=$B$131,$C145=$B$131),$D145,IF(AND(Q$130&gt;$C145,Q$130&lt;=($B145+$C145)),$D145/$B145,0)/IF(A.8.FATOR!Q145=0,1,A.8.FATOR!Q145))</f>
        <v>0</v>
      </c>
      <c r="R145" s="96">
        <f>IF(AND(R$130=$B$131,$C145=$B$131),$D145,IF(AND(R$130&gt;$C145,R$130&lt;=($B145+$C145)),$D145/$B145,0)/IF(A.8.FATOR!R145=0,1,A.8.FATOR!R145))</f>
        <v>0</v>
      </c>
      <c r="S145" s="96">
        <f>IF(AND(S$130=$B$131,$C145=$B$131),$D145,IF(AND(S$130&gt;$C145,S$130&lt;=($B145+$C145)),$D145/$B145,0)/IF(A.8.FATOR!S145=0,1,A.8.FATOR!S145))</f>
        <v>0</v>
      </c>
      <c r="T145" s="96">
        <f>IF(AND(T$130=$B$131,$C145=$B$131),$D145,IF(AND(T$130&gt;$C145,T$130&lt;=($B145+$C145)),$D145/$B145,0)/IF(A.8.FATOR!T145=0,1,A.8.FATOR!T145))</f>
        <v>0</v>
      </c>
      <c r="U145" s="96">
        <f>IF(AND(U$130=$B$131,$C145=$B$131),$D145,IF(AND(U$130&gt;$C145,U$130&lt;=($B145+$C145)),$D145/$B145,0)/IF(A.8.FATOR!U145=0,1,A.8.FATOR!U145))</f>
        <v>0</v>
      </c>
      <c r="V145" s="96">
        <f>IF(AND(V$130=$B$131,$C145=$B$131),$D145,IF(AND(V$130&gt;$C145,V$130&lt;=($B145+$C145)),$D145/$B145,0)/IF(A.8.FATOR!V145=0,1,A.8.FATOR!V145))</f>
        <v>0</v>
      </c>
      <c r="W145" s="96">
        <f>IF(AND(W$130=$B$131,$C145=$B$131),$D145,IF(AND(W$130&gt;$C145,W$130&lt;=($B145+$C145)),$D145/$B145,0)/IF(A.8.FATOR!W145=0,1,A.8.FATOR!W145))</f>
        <v>0</v>
      </c>
      <c r="X145" s="96">
        <f>IF(AND(X$130=$B$131,$C145=$B$131),$D145,IF(AND(X$130&gt;$C145,X$130&lt;=($B145+$C145)),$D145/$B145,0)/IF(A.8.FATOR!X145=0,1,A.8.FATOR!X145))</f>
        <v>0</v>
      </c>
      <c r="Y145" s="85"/>
      <c r="Z145" s="83"/>
    </row>
    <row r="146" spans="2:26" x14ac:dyDescent="0.2">
      <c r="B146" s="517">
        <f t="shared" si="31"/>
        <v>5</v>
      </c>
      <c r="C146" s="114">
        <f t="shared" si="32"/>
        <v>15</v>
      </c>
      <c r="D146" s="97">
        <f t="shared" si="30"/>
        <v>0</v>
      </c>
      <c r="E146" s="96">
        <f>IF(AND(E$130=$B$131,$C146=$B$131),$D146,IF(AND(E$130&gt;$C146,E$130&lt;=($B146+$C146)),$D146/$B146,0)/IF(A.8.FATOR!E146=0,1,A.8.FATOR!E146))</f>
        <v>0</v>
      </c>
      <c r="F146" s="96">
        <f>IF(AND(F$130=$B$131,$C146=$B$131),$D146,IF(AND(F$130&gt;$C146,F$130&lt;=($B146+$C146)),$D146/$B146,0)/IF(A.8.FATOR!F146=0,1,A.8.FATOR!F146))</f>
        <v>0</v>
      </c>
      <c r="G146" s="96">
        <f>IF(AND(G$130=$B$131,$C146=$B$131),$D146,IF(AND(G$130&gt;$C146,G$130&lt;=($B146+$C146)),$D146/$B146,0)/IF(A.8.FATOR!G146=0,1,A.8.FATOR!G146))</f>
        <v>0</v>
      </c>
      <c r="H146" s="96">
        <f>IF(AND(H$130=$B$131,$C146=$B$131),$D146,IF(AND(H$130&gt;$C146,H$130&lt;=($B146+$C146)),$D146/$B146,0)/IF(A.8.FATOR!H146=0,1,A.8.FATOR!H146))</f>
        <v>0</v>
      </c>
      <c r="I146" s="96">
        <f>IF(AND(I$130=$B$131,$C146=$B$131),$D146,IF(AND(I$130&gt;$C146,I$130&lt;=($B146+$C146)),$D146/$B146,0)/IF(A.8.FATOR!I146=0,1,A.8.FATOR!I146))</f>
        <v>0</v>
      </c>
      <c r="J146" s="96">
        <f>IF(AND(J$130=$B$131,$C146=$B$131),$D146,IF(AND(J$130&gt;$C146,J$130&lt;=($B146+$C146)),$D146/$B146,0)/IF(A.8.FATOR!J146=0,1,A.8.FATOR!J146))</f>
        <v>0</v>
      </c>
      <c r="K146" s="96">
        <f>IF(AND(K$130=$B$131,$C146=$B$131),$D146,IF(AND(K$130&gt;$C146,K$130&lt;=($B146+$C146)),$D146/$B146,0)/IF(A.8.FATOR!K146=0,1,A.8.FATOR!K146))</f>
        <v>0</v>
      </c>
      <c r="L146" s="96">
        <f>IF(AND(L$130=$B$131,$C146=$B$131),$D146,IF(AND(L$130&gt;$C146,L$130&lt;=($B146+$C146)),$D146/$B146,0)/IF(A.8.FATOR!L146=0,1,A.8.FATOR!L146))</f>
        <v>0</v>
      </c>
      <c r="M146" s="96">
        <f>IF(AND(M$130=$B$131,$C146=$B$131),$D146,IF(AND(M$130&gt;$C146,M$130&lt;=($B146+$C146)),$D146/$B146,0)/IF(A.8.FATOR!M146=0,1,A.8.FATOR!M146))</f>
        <v>0</v>
      </c>
      <c r="N146" s="96">
        <f>IF(AND(N$130=$B$131,$C146=$B$131),$D146,IF(AND(N$130&gt;$C146,N$130&lt;=($B146+$C146)),$D146/$B146,0)/IF(A.8.FATOR!N146=0,1,A.8.FATOR!N146))</f>
        <v>0</v>
      </c>
      <c r="O146" s="96">
        <f>IF(AND(O$130=$B$131,$C146=$B$131),$D146,IF(AND(O$130&gt;$C146,O$130&lt;=($B146+$C146)),$D146/$B146,0)/IF(A.8.FATOR!O146=0,1,A.8.FATOR!O146))</f>
        <v>0</v>
      </c>
      <c r="P146" s="96">
        <f>IF(AND(P$130=$B$131,$C146=$B$131),$D146,IF(AND(P$130&gt;$C146,P$130&lt;=($B146+$C146)),$D146/$B146,0)/IF(A.8.FATOR!P146=0,1,A.8.FATOR!P146))</f>
        <v>0</v>
      </c>
      <c r="Q146" s="96">
        <f>IF(AND(Q$130=$B$131,$C146=$B$131),$D146,IF(AND(Q$130&gt;$C146,Q$130&lt;=($B146+$C146)),$D146/$B146,0)/IF(A.8.FATOR!Q146=0,1,A.8.FATOR!Q146))</f>
        <v>0</v>
      </c>
      <c r="R146" s="96">
        <f>IF(AND(R$130=$B$131,$C146=$B$131),$D146,IF(AND(R$130&gt;$C146,R$130&lt;=($B146+$C146)),$D146/$B146,0)/IF(A.8.FATOR!R146=0,1,A.8.FATOR!R146))</f>
        <v>0</v>
      </c>
      <c r="S146" s="96">
        <f>IF(AND(S$130=$B$131,$C146=$B$131),$D146,IF(AND(S$130&gt;$C146,S$130&lt;=($B146+$C146)),$D146/$B146,0)/IF(A.8.FATOR!S146=0,1,A.8.FATOR!S146))</f>
        <v>0</v>
      </c>
      <c r="T146" s="96">
        <f>IF(AND(T$130=$B$131,$C146=$B$131),$D146,IF(AND(T$130&gt;$C146,T$130&lt;=($B146+$C146)),$D146/$B146,0)/IF(A.8.FATOR!T146=0,1,A.8.FATOR!T146))</f>
        <v>0</v>
      </c>
      <c r="U146" s="96">
        <f>IF(AND(U$130=$B$131,$C146=$B$131),$D146,IF(AND(U$130&gt;$C146,U$130&lt;=($B146+$C146)),$D146/$B146,0)/IF(A.8.FATOR!U146=0,1,A.8.FATOR!U146))</f>
        <v>0</v>
      </c>
      <c r="V146" s="96">
        <f>IF(AND(V$130=$B$131,$C146=$B$131),$D146,IF(AND(V$130&gt;$C146,V$130&lt;=($B146+$C146)),$D146/$B146,0)/IF(A.8.FATOR!V146=0,1,A.8.FATOR!V146))</f>
        <v>0</v>
      </c>
      <c r="W146" s="96">
        <f>IF(AND(W$130=$B$131,$C146=$B$131),$D146,IF(AND(W$130&gt;$C146,W$130&lt;=($B146+$C146)),$D146/$B146,0)/IF(A.8.FATOR!W146=0,1,A.8.FATOR!W146))</f>
        <v>0</v>
      </c>
      <c r="X146" s="96">
        <f>IF(AND(X$130=$B$131,$C146=$B$131),$D146,IF(AND(X$130&gt;$C146,X$130&lt;=($B146+$C146)),$D146/$B146,0)/IF(A.8.FATOR!X146=0,1,A.8.FATOR!X146))</f>
        <v>0</v>
      </c>
      <c r="Y146" s="85"/>
      <c r="Z146" s="83"/>
    </row>
    <row r="147" spans="2:26" x14ac:dyDescent="0.2">
      <c r="B147" s="517">
        <f t="shared" si="31"/>
        <v>4</v>
      </c>
      <c r="C147" s="114">
        <f t="shared" si="32"/>
        <v>16</v>
      </c>
      <c r="D147" s="97">
        <f t="shared" si="30"/>
        <v>0</v>
      </c>
      <c r="E147" s="96">
        <f>IF(AND(E$130=$B$131,$C147=$B$131),$D147,IF(AND(E$130&gt;$C147,E$130&lt;=($B147+$C147)),$D147/$B147,0)/IF(A.8.FATOR!E147=0,1,A.8.FATOR!E147))</f>
        <v>0</v>
      </c>
      <c r="F147" s="96">
        <f>IF(AND(F$130=$B$131,$C147=$B$131),$D147,IF(AND(F$130&gt;$C147,F$130&lt;=($B147+$C147)),$D147/$B147,0)/IF(A.8.FATOR!F147=0,1,A.8.FATOR!F147))</f>
        <v>0</v>
      </c>
      <c r="G147" s="96">
        <f>IF(AND(G$130=$B$131,$C147=$B$131),$D147,IF(AND(G$130&gt;$C147,G$130&lt;=($B147+$C147)),$D147/$B147,0)/IF(A.8.FATOR!G147=0,1,A.8.FATOR!G147))</f>
        <v>0</v>
      </c>
      <c r="H147" s="96">
        <f>IF(AND(H$130=$B$131,$C147=$B$131),$D147,IF(AND(H$130&gt;$C147,H$130&lt;=($B147+$C147)),$D147/$B147,0)/IF(A.8.FATOR!H147=0,1,A.8.FATOR!H147))</f>
        <v>0</v>
      </c>
      <c r="I147" s="96">
        <f>IF(AND(I$130=$B$131,$C147=$B$131),$D147,IF(AND(I$130&gt;$C147,I$130&lt;=($B147+$C147)),$D147/$B147,0)/IF(A.8.FATOR!I147=0,1,A.8.FATOR!I147))</f>
        <v>0</v>
      </c>
      <c r="J147" s="96">
        <f>IF(AND(J$130=$B$131,$C147=$B$131),$D147,IF(AND(J$130&gt;$C147,J$130&lt;=($B147+$C147)),$D147/$B147,0)/IF(A.8.FATOR!J147=0,1,A.8.FATOR!J147))</f>
        <v>0</v>
      </c>
      <c r="K147" s="96">
        <f>IF(AND(K$130=$B$131,$C147=$B$131),$D147,IF(AND(K$130&gt;$C147,K$130&lt;=($B147+$C147)),$D147/$B147,0)/IF(A.8.FATOR!K147=0,1,A.8.FATOR!K147))</f>
        <v>0</v>
      </c>
      <c r="L147" s="96">
        <f>IF(AND(L$130=$B$131,$C147=$B$131),$D147,IF(AND(L$130&gt;$C147,L$130&lt;=($B147+$C147)),$D147/$B147,0)/IF(A.8.FATOR!L147=0,1,A.8.FATOR!L147))</f>
        <v>0</v>
      </c>
      <c r="M147" s="96">
        <f>IF(AND(M$130=$B$131,$C147=$B$131),$D147,IF(AND(M$130&gt;$C147,M$130&lt;=($B147+$C147)),$D147/$B147,0)/IF(A.8.FATOR!M147=0,1,A.8.FATOR!M147))</f>
        <v>0</v>
      </c>
      <c r="N147" s="96">
        <f>IF(AND(N$130=$B$131,$C147=$B$131),$D147,IF(AND(N$130&gt;$C147,N$130&lt;=($B147+$C147)),$D147/$B147,0)/IF(A.8.FATOR!N147=0,1,A.8.FATOR!N147))</f>
        <v>0</v>
      </c>
      <c r="O147" s="96">
        <f>IF(AND(O$130=$B$131,$C147=$B$131),$D147,IF(AND(O$130&gt;$C147,O$130&lt;=($B147+$C147)),$D147/$B147,0)/IF(A.8.FATOR!O147=0,1,A.8.FATOR!O147))</f>
        <v>0</v>
      </c>
      <c r="P147" s="96">
        <f>IF(AND(P$130=$B$131,$C147=$B$131),$D147,IF(AND(P$130&gt;$C147,P$130&lt;=($B147+$C147)),$D147/$B147,0)/IF(A.8.FATOR!P147=0,1,A.8.FATOR!P147))</f>
        <v>0</v>
      </c>
      <c r="Q147" s="96">
        <f>IF(AND(Q$130=$B$131,$C147=$B$131),$D147,IF(AND(Q$130&gt;$C147,Q$130&lt;=($B147+$C147)),$D147/$B147,0)/IF(A.8.FATOR!Q147=0,1,A.8.FATOR!Q147))</f>
        <v>0</v>
      </c>
      <c r="R147" s="96">
        <f>IF(AND(R$130=$B$131,$C147=$B$131),$D147,IF(AND(R$130&gt;$C147,R$130&lt;=($B147+$C147)),$D147/$B147,0)/IF(A.8.FATOR!R147=0,1,A.8.FATOR!R147))</f>
        <v>0</v>
      </c>
      <c r="S147" s="96">
        <f>IF(AND(S$130=$B$131,$C147=$B$131),$D147,IF(AND(S$130&gt;$C147,S$130&lt;=($B147+$C147)),$D147/$B147,0)/IF(A.8.FATOR!S147=0,1,A.8.FATOR!S147))</f>
        <v>0</v>
      </c>
      <c r="T147" s="96">
        <f>IF(AND(T$130=$B$131,$C147=$B$131),$D147,IF(AND(T$130&gt;$C147,T$130&lt;=($B147+$C147)),$D147/$B147,0)/IF(A.8.FATOR!T147=0,1,A.8.FATOR!T147))</f>
        <v>0</v>
      </c>
      <c r="U147" s="96">
        <f>IF(AND(U$130=$B$131,$C147=$B$131),$D147,IF(AND(U$130&gt;$C147,U$130&lt;=($B147+$C147)),$D147/$B147,0)/IF(A.8.FATOR!U147=0,1,A.8.FATOR!U147))</f>
        <v>0</v>
      </c>
      <c r="V147" s="96">
        <f>IF(AND(V$130=$B$131,$C147=$B$131),$D147,IF(AND(V$130&gt;$C147,V$130&lt;=($B147+$C147)),$D147/$B147,0)/IF(A.8.FATOR!V147=0,1,A.8.FATOR!V147))</f>
        <v>0</v>
      </c>
      <c r="W147" s="96">
        <f>IF(AND(W$130=$B$131,$C147=$B$131),$D147,IF(AND(W$130&gt;$C147,W$130&lt;=($B147+$C147)),$D147/$B147,0)/IF(A.8.FATOR!W147=0,1,A.8.FATOR!W147))</f>
        <v>0</v>
      </c>
      <c r="X147" s="96">
        <f>IF(AND(X$130=$B$131,$C147=$B$131),$D147,IF(AND(X$130&gt;$C147,X$130&lt;=($B147+$C147)),$D147/$B147,0)/IF(A.8.FATOR!X147=0,1,A.8.FATOR!X147))</f>
        <v>0</v>
      </c>
      <c r="Y147" s="85"/>
      <c r="Z147" s="83"/>
    </row>
    <row r="148" spans="2:26" x14ac:dyDescent="0.2">
      <c r="B148" s="517">
        <f t="shared" si="31"/>
        <v>3</v>
      </c>
      <c r="C148" s="114">
        <f t="shared" si="32"/>
        <v>17</v>
      </c>
      <c r="D148" s="97">
        <f t="shared" si="30"/>
        <v>0</v>
      </c>
      <c r="E148" s="96">
        <f>IF(AND(E$130=$B$131,$C148=$B$131),$D148,IF(AND(E$130&gt;$C148,E$130&lt;=($B148+$C148)),$D148/$B148,0)/IF(A.8.FATOR!E148=0,1,A.8.FATOR!E148))</f>
        <v>0</v>
      </c>
      <c r="F148" s="96">
        <f>IF(AND(F$130=$B$131,$C148=$B$131),$D148,IF(AND(F$130&gt;$C148,F$130&lt;=($B148+$C148)),$D148/$B148,0)/IF(A.8.FATOR!F148=0,1,A.8.FATOR!F148))</f>
        <v>0</v>
      </c>
      <c r="G148" s="96">
        <f>IF(AND(G$130=$B$131,$C148=$B$131),$D148,IF(AND(G$130&gt;$C148,G$130&lt;=($B148+$C148)),$D148/$B148,0)/IF(A.8.FATOR!G148=0,1,A.8.FATOR!G148))</f>
        <v>0</v>
      </c>
      <c r="H148" s="96">
        <f>IF(AND(H$130=$B$131,$C148=$B$131),$D148,IF(AND(H$130&gt;$C148,H$130&lt;=($B148+$C148)),$D148/$B148,0)/IF(A.8.FATOR!H148=0,1,A.8.FATOR!H148))</f>
        <v>0</v>
      </c>
      <c r="I148" s="96">
        <f>IF(AND(I$130=$B$131,$C148=$B$131),$D148,IF(AND(I$130&gt;$C148,I$130&lt;=($B148+$C148)),$D148/$B148,0)/IF(A.8.FATOR!I148=0,1,A.8.FATOR!I148))</f>
        <v>0</v>
      </c>
      <c r="J148" s="96">
        <f>IF(AND(J$130=$B$131,$C148=$B$131),$D148,IF(AND(J$130&gt;$C148,J$130&lt;=($B148+$C148)),$D148/$B148,0)/IF(A.8.FATOR!J148=0,1,A.8.FATOR!J148))</f>
        <v>0</v>
      </c>
      <c r="K148" s="96">
        <f>IF(AND(K$130=$B$131,$C148=$B$131),$D148,IF(AND(K$130&gt;$C148,K$130&lt;=($B148+$C148)),$D148/$B148,0)/IF(A.8.FATOR!K148=0,1,A.8.FATOR!K148))</f>
        <v>0</v>
      </c>
      <c r="L148" s="96">
        <f>IF(AND(L$130=$B$131,$C148=$B$131),$D148,IF(AND(L$130&gt;$C148,L$130&lt;=($B148+$C148)),$D148/$B148,0)/IF(A.8.FATOR!L148=0,1,A.8.FATOR!L148))</f>
        <v>0</v>
      </c>
      <c r="M148" s="96">
        <f>IF(AND(M$130=$B$131,$C148=$B$131),$D148,IF(AND(M$130&gt;$C148,M$130&lt;=($B148+$C148)),$D148/$B148,0)/IF(A.8.FATOR!M148=0,1,A.8.FATOR!M148))</f>
        <v>0</v>
      </c>
      <c r="N148" s="96">
        <f>IF(AND(N$130=$B$131,$C148=$B$131),$D148,IF(AND(N$130&gt;$C148,N$130&lt;=($B148+$C148)),$D148/$B148,0)/IF(A.8.FATOR!N148=0,1,A.8.FATOR!N148))</f>
        <v>0</v>
      </c>
      <c r="O148" s="96">
        <f>IF(AND(O$130=$B$131,$C148=$B$131),$D148,IF(AND(O$130&gt;$C148,O$130&lt;=($B148+$C148)),$D148/$B148,0)/IF(A.8.FATOR!O148=0,1,A.8.FATOR!O148))</f>
        <v>0</v>
      </c>
      <c r="P148" s="96">
        <f>IF(AND(P$130=$B$131,$C148=$B$131),$D148,IF(AND(P$130&gt;$C148,P$130&lt;=($B148+$C148)),$D148/$B148,0)/IF(A.8.FATOR!P148=0,1,A.8.FATOR!P148))</f>
        <v>0</v>
      </c>
      <c r="Q148" s="96">
        <f>IF(AND(Q$130=$B$131,$C148=$B$131),$D148,IF(AND(Q$130&gt;$C148,Q$130&lt;=($B148+$C148)),$D148/$B148,0)/IF(A.8.FATOR!Q148=0,1,A.8.FATOR!Q148))</f>
        <v>0</v>
      </c>
      <c r="R148" s="96">
        <f>IF(AND(R$130=$B$131,$C148=$B$131),$D148,IF(AND(R$130&gt;$C148,R$130&lt;=($B148+$C148)),$D148/$B148,0)/IF(A.8.FATOR!R148=0,1,A.8.FATOR!R148))</f>
        <v>0</v>
      </c>
      <c r="S148" s="96">
        <f>IF(AND(S$130=$B$131,$C148=$B$131),$D148,IF(AND(S$130&gt;$C148,S$130&lt;=($B148+$C148)),$D148/$B148,0)/IF(A.8.FATOR!S148=0,1,A.8.FATOR!S148))</f>
        <v>0</v>
      </c>
      <c r="T148" s="96">
        <f>IF(AND(T$130=$B$131,$C148=$B$131),$D148,IF(AND(T$130&gt;$C148,T$130&lt;=($B148+$C148)),$D148/$B148,0)/IF(A.8.FATOR!T148=0,1,A.8.FATOR!T148))</f>
        <v>0</v>
      </c>
      <c r="U148" s="96">
        <f>IF(AND(U$130=$B$131,$C148=$B$131),$D148,IF(AND(U$130&gt;$C148,U$130&lt;=($B148+$C148)),$D148/$B148,0)/IF(A.8.FATOR!U148=0,1,A.8.FATOR!U148))</f>
        <v>0</v>
      </c>
      <c r="V148" s="96">
        <f>IF(AND(V$130=$B$131,$C148=$B$131),$D148,IF(AND(V$130&gt;$C148,V$130&lt;=($B148+$C148)),$D148/$B148,0)/IF(A.8.FATOR!V148=0,1,A.8.FATOR!V148))</f>
        <v>0</v>
      </c>
      <c r="W148" s="96">
        <f>IF(AND(W$130=$B$131,$C148=$B$131),$D148,IF(AND(W$130&gt;$C148,W$130&lt;=($B148+$C148)),$D148/$B148,0)/IF(A.8.FATOR!W148=0,1,A.8.FATOR!W148))</f>
        <v>0</v>
      </c>
      <c r="X148" s="96">
        <f>IF(AND(X$130=$B$131,$C148=$B$131),$D148,IF(AND(X$130&gt;$C148,X$130&lt;=($B148+$C148)),$D148/$B148,0)/IF(A.8.FATOR!X148=0,1,A.8.FATOR!X148))</f>
        <v>0</v>
      </c>
      <c r="Y148" s="85"/>
      <c r="Z148" s="83"/>
    </row>
    <row r="149" spans="2:26" x14ac:dyDescent="0.2">
      <c r="B149" s="517">
        <f t="shared" si="31"/>
        <v>2</v>
      </c>
      <c r="C149" s="114">
        <f t="shared" si="32"/>
        <v>18</v>
      </c>
      <c r="D149" s="97">
        <f t="shared" si="30"/>
        <v>0</v>
      </c>
      <c r="E149" s="96">
        <f>IF(AND(E$130=$B$131,$C149=$B$131),$D149,IF(AND(E$130&gt;$C149,E$130&lt;=($B149+$C149)),$D149/$B149,0)/IF(A.8.FATOR!E149=0,1,A.8.FATOR!E149))</f>
        <v>0</v>
      </c>
      <c r="F149" s="96">
        <f>IF(AND(F$130=$B$131,$C149=$B$131),$D149,IF(AND(F$130&gt;$C149,F$130&lt;=($B149+$C149)),$D149/$B149,0)/IF(A.8.FATOR!F149=0,1,A.8.FATOR!F149))</f>
        <v>0</v>
      </c>
      <c r="G149" s="96">
        <f>IF(AND(G$130=$B$131,$C149=$B$131),$D149,IF(AND(G$130&gt;$C149,G$130&lt;=($B149+$C149)),$D149/$B149,0)/IF(A.8.FATOR!G149=0,1,A.8.FATOR!G149))</f>
        <v>0</v>
      </c>
      <c r="H149" s="96">
        <f>IF(AND(H$130=$B$131,$C149=$B$131),$D149,IF(AND(H$130&gt;$C149,H$130&lt;=($B149+$C149)),$D149/$B149,0)/IF(A.8.FATOR!H149=0,1,A.8.FATOR!H149))</f>
        <v>0</v>
      </c>
      <c r="I149" s="96">
        <f>IF(AND(I$130=$B$131,$C149=$B$131),$D149,IF(AND(I$130&gt;$C149,I$130&lt;=($B149+$C149)),$D149/$B149,0)/IF(A.8.FATOR!I149=0,1,A.8.FATOR!I149))</f>
        <v>0</v>
      </c>
      <c r="J149" s="96">
        <f>IF(AND(J$130=$B$131,$C149=$B$131),$D149,IF(AND(J$130&gt;$C149,J$130&lt;=($B149+$C149)),$D149/$B149,0)/IF(A.8.FATOR!J149=0,1,A.8.FATOR!J149))</f>
        <v>0</v>
      </c>
      <c r="K149" s="96">
        <f>IF(AND(K$130=$B$131,$C149=$B$131),$D149,IF(AND(K$130&gt;$C149,K$130&lt;=($B149+$C149)),$D149/$B149,0)/IF(A.8.FATOR!K149=0,1,A.8.FATOR!K149))</f>
        <v>0</v>
      </c>
      <c r="L149" s="96">
        <f>IF(AND(L$130=$B$131,$C149=$B$131),$D149,IF(AND(L$130&gt;$C149,L$130&lt;=($B149+$C149)),$D149/$B149,0)/IF(A.8.FATOR!L149=0,1,A.8.FATOR!L149))</f>
        <v>0</v>
      </c>
      <c r="M149" s="96">
        <f>IF(AND(M$130=$B$131,$C149=$B$131),$D149,IF(AND(M$130&gt;$C149,M$130&lt;=($B149+$C149)),$D149/$B149,0)/IF(A.8.FATOR!M149=0,1,A.8.FATOR!M149))</f>
        <v>0</v>
      </c>
      <c r="N149" s="96">
        <f>IF(AND(N$130=$B$131,$C149=$B$131),$D149,IF(AND(N$130&gt;$C149,N$130&lt;=($B149+$C149)),$D149/$B149,0)/IF(A.8.FATOR!N149=0,1,A.8.FATOR!N149))</f>
        <v>0</v>
      </c>
      <c r="O149" s="96">
        <f>IF(AND(O$130=$B$131,$C149=$B$131),$D149,IF(AND(O$130&gt;$C149,O$130&lt;=($B149+$C149)),$D149/$B149,0)/IF(A.8.FATOR!O149=0,1,A.8.FATOR!O149))</f>
        <v>0</v>
      </c>
      <c r="P149" s="96">
        <f>IF(AND(P$130=$B$131,$C149=$B$131),$D149,IF(AND(P$130&gt;$C149,P$130&lt;=($B149+$C149)),$D149/$B149,0)/IF(A.8.FATOR!P149=0,1,A.8.FATOR!P149))</f>
        <v>0</v>
      </c>
      <c r="Q149" s="96">
        <f>IF(AND(Q$130=$B$131,$C149=$B$131),$D149,IF(AND(Q$130&gt;$C149,Q$130&lt;=($B149+$C149)),$D149/$B149,0)/IF(A.8.FATOR!Q149=0,1,A.8.FATOR!Q149))</f>
        <v>0</v>
      </c>
      <c r="R149" s="96">
        <f>IF(AND(R$130=$B$131,$C149=$B$131),$D149,IF(AND(R$130&gt;$C149,R$130&lt;=($B149+$C149)),$D149/$B149,0)/IF(A.8.FATOR!R149=0,1,A.8.FATOR!R149))</f>
        <v>0</v>
      </c>
      <c r="S149" s="96">
        <f>IF(AND(S$130=$B$131,$C149=$B$131),$D149,IF(AND(S$130&gt;$C149,S$130&lt;=($B149+$C149)),$D149/$B149,0)/IF(A.8.FATOR!S149=0,1,A.8.FATOR!S149))</f>
        <v>0</v>
      </c>
      <c r="T149" s="96">
        <f>IF(AND(T$130=$B$131,$C149=$B$131),$D149,IF(AND(T$130&gt;$C149,T$130&lt;=($B149+$C149)),$D149/$B149,0)/IF(A.8.FATOR!T149=0,1,A.8.FATOR!T149))</f>
        <v>0</v>
      </c>
      <c r="U149" s="96">
        <f>IF(AND(U$130=$B$131,$C149=$B$131),$D149,IF(AND(U$130&gt;$C149,U$130&lt;=($B149+$C149)),$D149/$B149,0)/IF(A.8.FATOR!U149=0,1,A.8.FATOR!U149))</f>
        <v>0</v>
      </c>
      <c r="V149" s="96">
        <f>IF(AND(V$130=$B$131,$C149=$B$131),$D149,IF(AND(V$130&gt;$C149,V$130&lt;=($B149+$C149)),$D149/$B149,0)/IF(A.8.FATOR!V149=0,1,A.8.FATOR!V149))</f>
        <v>0</v>
      </c>
      <c r="W149" s="96">
        <f>IF(AND(W$130=$B$131,$C149=$B$131),$D149,IF(AND(W$130&gt;$C149,W$130&lt;=($B149+$C149)),$D149/$B149,0)/IF(A.8.FATOR!W149=0,1,A.8.FATOR!W149))</f>
        <v>0</v>
      </c>
      <c r="X149" s="96">
        <f>IF(AND(X$130=$B$131,$C149=$B$131),$D149,IF(AND(X$130&gt;$C149,X$130&lt;=($B149+$C149)),$D149/$B149,0)/IF(A.8.FATOR!X149=0,1,A.8.FATOR!X149))</f>
        <v>0</v>
      </c>
      <c r="Y149" s="85"/>
      <c r="Z149" s="83"/>
    </row>
    <row r="150" spans="2:26" x14ac:dyDescent="0.2">
      <c r="B150" s="517">
        <f t="shared" si="31"/>
        <v>1</v>
      </c>
      <c r="C150" s="114">
        <f t="shared" si="32"/>
        <v>19</v>
      </c>
      <c r="D150" s="97">
        <f t="shared" si="30"/>
        <v>0</v>
      </c>
      <c r="E150" s="96">
        <f>IF(AND(E$130=$B$131,$C150=$B$131),$D150,IF(AND(E$130&gt;$C150,E$130&lt;=($B150+$C150)),$D150/$B150,0)/IF(A.8.FATOR!E150=0,1,A.8.FATOR!E150))</f>
        <v>0</v>
      </c>
      <c r="F150" s="96">
        <f>IF(AND(F$130=$B$131,$C150=$B$131),$D150,IF(AND(F$130&gt;$C150,F$130&lt;=($B150+$C150)),$D150/$B150,0)/IF(A.8.FATOR!F150=0,1,A.8.FATOR!F150))</f>
        <v>0</v>
      </c>
      <c r="G150" s="96">
        <f>IF(AND(G$130=$B$131,$C150=$B$131),$D150,IF(AND(G$130&gt;$C150,G$130&lt;=($B150+$C150)),$D150/$B150,0)/IF(A.8.FATOR!G150=0,1,A.8.FATOR!G150))</f>
        <v>0</v>
      </c>
      <c r="H150" s="96">
        <f>IF(AND(H$130=$B$131,$C150=$B$131),$D150,IF(AND(H$130&gt;$C150,H$130&lt;=($B150+$C150)),$D150/$B150,0)/IF(A.8.FATOR!H150=0,1,A.8.FATOR!H150))</f>
        <v>0</v>
      </c>
      <c r="I150" s="96">
        <f>IF(AND(I$130=$B$131,$C150=$B$131),$D150,IF(AND(I$130&gt;$C150,I$130&lt;=($B150+$C150)),$D150/$B150,0)/IF(A.8.FATOR!I150=0,1,A.8.FATOR!I150))</f>
        <v>0</v>
      </c>
      <c r="J150" s="96">
        <f>IF(AND(J$130=$B$131,$C150=$B$131),$D150,IF(AND(J$130&gt;$C150,J$130&lt;=($B150+$C150)),$D150/$B150,0)/IF(A.8.FATOR!J150=0,1,A.8.FATOR!J150))</f>
        <v>0</v>
      </c>
      <c r="K150" s="96">
        <f>IF(AND(K$130=$B$131,$C150=$B$131),$D150,IF(AND(K$130&gt;$C150,K$130&lt;=($B150+$C150)),$D150/$B150,0)/IF(A.8.FATOR!K150=0,1,A.8.FATOR!K150))</f>
        <v>0</v>
      </c>
      <c r="L150" s="96">
        <f>IF(AND(L$130=$B$131,$C150=$B$131),$D150,IF(AND(L$130&gt;$C150,L$130&lt;=($B150+$C150)),$D150/$B150,0)/IF(A.8.FATOR!L150=0,1,A.8.FATOR!L150))</f>
        <v>0</v>
      </c>
      <c r="M150" s="96">
        <f>IF(AND(M$130=$B$131,$C150=$B$131),$D150,IF(AND(M$130&gt;$C150,M$130&lt;=($B150+$C150)),$D150/$B150,0)/IF(A.8.FATOR!M150=0,1,A.8.FATOR!M150))</f>
        <v>0</v>
      </c>
      <c r="N150" s="96">
        <f>IF(AND(N$130=$B$131,$C150=$B$131),$D150,IF(AND(N$130&gt;$C150,N$130&lt;=($B150+$C150)),$D150/$B150,0)/IF(A.8.FATOR!N150=0,1,A.8.FATOR!N150))</f>
        <v>0</v>
      </c>
      <c r="O150" s="96">
        <f>IF(AND(O$130=$B$131,$C150=$B$131),$D150,IF(AND(O$130&gt;$C150,O$130&lt;=($B150+$C150)),$D150/$B150,0)/IF(A.8.FATOR!O150=0,1,A.8.FATOR!O150))</f>
        <v>0</v>
      </c>
      <c r="P150" s="96">
        <f>IF(AND(P$130=$B$131,$C150=$B$131),$D150,IF(AND(P$130&gt;$C150,P$130&lt;=($B150+$C150)),$D150/$B150,0)/IF(A.8.FATOR!P150=0,1,A.8.FATOR!P150))</f>
        <v>0</v>
      </c>
      <c r="Q150" s="96">
        <f>IF(AND(Q$130=$B$131,$C150=$B$131),$D150,IF(AND(Q$130&gt;$C150,Q$130&lt;=($B150+$C150)),$D150/$B150,0)/IF(A.8.FATOR!Q150=0,1,A.8.FATOR!Q150))</f>
        <v>0</v>
      </c>
      <c r="R150" s="96">
        <f>IF(AND(R$130=$B$131,$C150=$B$131),$D150,IF(AND(R$130&gt;$C150,R$130&lt;=($B150+$C150)),$D150/$B150,0)/IF(A.8.FATOR!R150=0,1,A.8.FATOR!R150))</f>
        <v>0</v>
      </c>
      <c r="S150" s="96">
        <f>IF(AND(S$130=$B$131,$C150=$B$131),$D150,IF(AND(S$130&gt;$C150,S$130&lt;=($B150+$C150)),$D150/$B150,0)/IF(A.8.FATOR!S150=0,1,A.8.FATOR!S150))</f>
        <v>0</v>
      </c>
      <c r="T150" s="96">
        <f>IF(AND(T$130=$B$131,$C150=$B$131),$D150,IF(AND(T$130&gt;$C150,T$130&lt;=($B150+$C150)),$D150/$B150,0)/IF(A.8.FATOR!T150=0,1,A.8.FATOR!T150))</f>
        <v>0</v>
      </c>
      <c r="U150" s="96">
        <f>IF(AND(U$130=$B$131,$C150=$B$131),$D150,IF(AND(U$130&gt;$C150,U$130&lt;=($B150+$C150)),$D150/$B150,0)/IF(A.8.FATOR!U150=0,1,A.8.FATOR!U150))</f>
        <v>0</v>
      </c>
      <c r="V150" s="96">
        <f>IF(AND(V$130=$B$131,$C150=$B$131),$D150,IF(AND(V$130&gt;$C150,V$130&lt;=($B150+$C150)),$D150/$B150,0)/IF(A.8.FATOR!V150=0,1,A.8.FATOR!V150))</f>
        <v>0</v>
      </c>
      <c r="W150" s="96">
        <f>IF(AND(W$130=$B$131,$C150=$B$131),$D150,IF(AND(W$130&gt;$C150,W$130&lt;=($B150+$C150)),$D150/$B150,0)/IF(A.8.FATOR!W150=0,1,A.8.FATOR!W150))</f>
        <v>0</v>
      </c>
      <c r="X150" s="96">
        <f>IF(AND(X$130=$B$131,$C150=$B$131),$D150,IF(AND(X$130&gt;$C150,X$130&lt;=($B150+$C150)),$D150/$B150,0)/IF(A.8.FATOR!X150=0,1,A.8.FATOR!X150))</f>
        <v>0</v>
      </c>
      <c r="Y150" s="85"/>
      <c r="Z150" s="83"/>
    </row>
    <row r="151" spans="2:26" x14ac:dyDescent="0.2">
      <c r="B151" s="517">
        <f t="shared" si="31"/>
        <v>0</v>
      </c>
      <c r="C151" s="114">
        <f t="shared" si="32"/>
        <v>20</v>
      </c>
      <c r="D151" s="97">
        <f t="shared" si="30"/>
        <v>0</v>
      </c>
      <c r="E151" s="96">
        <f>IF(AND(E$130=$B$131,$C151=$B$131),$D151,IF(AND(E$130&gt;$C151,E$130&lt;=($B151+$C151)),$D151/$B151,0)/IF(A.8.FATOR!E151=0,1,A.8.FATOR!E151))</f>
        <v>0</v>
      </c>
      <c r="F151" s="96">
        <f>IF(AND(F$130=$B$131,$C151=$B$131),$D151,IF(AND(F$130&gt;$C151,F$130&lt;=($B151+$C151)),$D151/$B151,0)/IF(A.8.FATOR!F151=0,1,A.8.FATOR!F151))</f>
        <v>0</v>
      </c>
      <c r="G151" s="96">
        <f>IF(AND(G$130=$B$131,$C151=$B$131),$D151,IF(AND(G$130&gt;$C151,G$130&lt;=($B151+$C151)),$D151/$B151,0)/IF(A.8.FATOR!G151=0,1,A.8.FATOR!G151))</f>
        <v>0</v>
      </c>
      <c r="H151" s="96">
        <f>IF(AND(H$130=$B$131,$C151=$B$131),$D151,IF(AND(H$130&gt;$C151,H$130&lt;=($B151+$C151)),$D151/$B151,0)/IF(A.8.FATOR!H151=0,1,A.8.FATOR!H151))</f>
        <v>0</v>
      </c>
      <c r="I151" s="96">
        <f>IF(AND(I$130=$B$131,$C151=$B$131),$D151,IF(AND(I$130&gt;$C151,I$130&lt;=($B151+$C151)),$D151/$B151,0)/IF(A.8.FATOR!I151=0,1,A.8.FATOR!I151))</f>
        <v>0</v>
      </c>
      <c r="J151" s="96">
        <f>IF(AND(J$130=$B$131,$C151=$B$131),$D151,IF(AND(J$130&gt;$C151,J$130&lt;=($B151+$C151)),$D151/$B151,0)/IF(A.8.FATOR!J151=0,1,A.8.FATOR!J151))</f>
        <v>0</v>
      </c>
      <c r="K151" s="96">
        <f>IF(AND(K$130=$B$131,$C151=$B$131),$D151,IF(AND(K$130&gt;$C151,K$130&lt;=($B151+$C151)),$D151/$B151,0)/IF(A.8.FATOR!K151=0,1,A.8.FATOR!K151))</f>
        <v>0</v>
      </c>
      <c r="L151" s="96">
        <f>IF(AND(L$130=$B$131,$C151=$B$131),$D151,IF(AND(L$130&gt;$C151,L$130&lt;=($B151+$C151)),$D151/$B151,0)/IF(A.8.FATOR!L151=0,1,A.8.FATOR!L151))</f>
        <v>0</v>
      </c>
      <c r="M151" s="96">
        <f>IF(AND(M$130=$B$131,$C151=$B$131),$D151,IF(AND(M$130&gt;$C151,M$130&lt;=($B151+$C151)),$D151/$B151,0)/IF(A.8.FATOR!M151=0,1,A.8.FATOR!M151))</f>
        <v>0</v>
      </c>
      <c r="N151" s="96">
        <f>IF(AND(N$130=$B$131,$C151=$B$131),$D151,IF(AND(N$130&gt;$C151,N$130&lt;=($B151+$C151)),$D151/$B151,0)/IF(A.8.FATOR!N151=0,1,A.8.FATOR!N151))</f>
        <v>0</v>
      </c>
      <c r="O151" s="96">
        <f>IF(AND(O$130=$B$131,$C151=$B$131),$D151,IF(AND(O$130&gt;$C151,O$130&lt;=($B151+$C151)),$D151/$B151,0)/IF(A.8.FATOR!O151=0,1,A.8.FATOR!O151))</f>
        <v>0</v>
      </c>
      <c r="P151" s="96">
        <f>IF(AND(P$130=$B$131,$C151=$B$131),$D151,IF(AND(P$130&gt;$C151,P$130&lt;=($B151+$C151)),$D151/$B151,0)/IF(A.8.FATOR!P151=0,1,A.8.FATOR!P151))</f>
        <v>0</v>
      </c>
      <c r="Q151" s="96">
        <f>IF(AND(Q$130=$B$131,$C151=$B$131),$D151,IF(AND(Q$130&gt;$C151,Q$130&lt;=($B151+$C151)),$D151/$B151,0)/IF(A.8.FATOR!Q151=0,1,A.8.FATOR!Q151))</f>
        <v>0</v>
      </c>
      <c r="R151" s="96">
        <f>IF(AND(R$130=$B$131,$C151=$B$131),$D151,IF(AND(R$130&gt;$C151,R$130&lt;=($B151+$C151)),$D151/$B151,0)/IF(A.8.FATOR!R151=0,1,A.8.FATOR!R151))</f>
        <v>0</v>
      </c>
      <c r="S151" s="96">
        <f>IF(AND(S$130=$B$131,$C151=$B$131),$D151,IF(AND(S$130&gt;$C151,S$130&lt;=($B151+$C151)),$D151/$B151,0)/IF(A.8.FATOR!S151=0,1,A.8.FATOR!S151))</f>
        <v>0</v>
      </c>
      <c r="T151" s="96">
        <f>IF(AND(T$130=$B$131,$C151=$B$131),$D151,IF(AND(T$130&gt;$C151,T$130&lt;=($B151+$C151)),$D151/$B151,0)/IF(A.8.FATOR!T151=0,1,A.8.FATOR!T151))</f>
        <v>0</v>
      </c>
      <c r="U151" s="96">
        <f>IF(AND(U$130=$B$131,$C151=$B$131),$D151,IF(AND(U$130&gt;$C151,U$130&lt;=($B151+$C151)),$D151/$B151,0)/IF(A.8.FATOR!U151=0,1,A.8.FATOR!U151))</f>
        <v>0</v>
      </c>
      <c r="V151" s="96">
        <f>IF(AND(V$130=$B$131,$C151=$B$131),$D151,IF(AND(V$130&gt;$C151,V$130&lt;=($B151+$C151)),$D151/$B151,0)/IF(A.8.FATOR!V151=0,1,A.8.FATOR!V151))</f>
        <v>0</v>
      </c>
      <c r="W151" s="96">
        <f>IF(AND(W$130=$B$131,$C151=$B$131),$D151,IF(AND(W$130&gt;$C151,W$130&lt;=($B151+$C151)),$D151/$B151,0)/IF(A.8.FATOR!W151=0,1,A.8.FATOR!W151))</f>
        <v>0</v>
      </c>
      <c r="X151" s="96">
        <f>IF(AND(X$130=$B$131,$C151=$B$131),$D151,IF(AND(X$130&gt;$C151,X$130&lt;=($B151+$C151)),$D151/$B151,0)/IF(A.8.FATOR!X151=0,1,A.8.FATOR!X151))</f>
        <v>0</v>
      </c>
      <c r="Y151" s="85"/>
      <c r="Z151" s="83"/>
    </row>
    <row r="152" spans="2:26" x14ac:dyDescent="0.2">
      <c r="C152" s="82" t="str">
        <f>"Total Amortização - "&amp;B130</f>
        <v>Total Amortização - Imobilizado/ Intangível - 20 anos</v>
      </c>
      <c r="D152" s="85">
        <f t="shared" ref="D152:X152" si="33">SUM(D132:D151)</f>
        <v>0</v>
      </c>
      <c r="E152" s="85">
        <f t="shared" si="33"/>
        <v>0</v>
      </c>
      <c r="F152" s="85">
        <f t="shared" si="33"/>
        <v>0</v>
      </c>
      <c r="G152" s="85">
        <f t="shared" si="33"/>
        <v>0</v>
      </c>
      <c r="H152" s="85">
        <f t="shared" si="33"/>
        <v>0</v>
      </c>
      <c r="I152" s="85">
        <f t="shared" si="33"/>
        <v>0</v>
      </c>
      <c r="J152" s="85">
        <f t="shared" si="33"/>
        <v>0</v>
      </c>
      <c r="K152" s="85">
        <f t="shared" si="33"/>
        <v>0</v>
      </c>
      <c r="L152" s="85">
        <f t="shared" si="33"/>
        <v>0</v>
      </c>
      <c r="M152" s="85">
        <f t="shared" si="33"/>
        <v>0</v>
      </c>
      <c r="N152" s="85">
        <f t="shared" si="33"/>
        <v>0</v>
      </c>
      <c r="O152" s="85">
        <f t="shared" si="33"/>
        <v>0</v>
      </c>
      <c r="P152" s="85">
        <f t="shared" si="33"/>
        <v>0</v>
      </c>
      <c r="Q152" s="85">
        <f t="shared" si="33"/>
        <v>0</v>
      </c>
      <c r="R152" s="85">
        <f t="shared" si="33"/>
        <v>0</v>
      </c>
      <c r="S152" s="85">
        <f t="shared" si="33"/>
        <v>0</v>
      </c>
      <c r="T152" s="85">
        <f t="shared" si="33"/>
        <v>0</v>
      </c>
      <c r="U152" s="85">
        <f t="shared" si="33"/>
        <v>0</v>
      </c>
      <c r="V152" s="85">
        <f t="shared" si="33"/>
        <v>0</v>
      </c>
      <c r="W152" s="85">
        <f t="shared" si="33"/>
        <v>0</v>
      </c>
      <c r="X152" s="85">
        <f t="shared" si="33"/>
        <v>0</v>
      </c>
      <c r="Y152" s="85"/>
      <c r="Z152" s="83"/>
    </row>
  </sheetData>
  <sheetProtection algorithmName="SHA-512" hashValue="yv/qVD4YLDlNDyz5fM0i5tL97QkkKNuzVS/S1e3uuHIqIdbED4CZP9v4a+xatiogLT4w/tmStV1/RNZ7O0glYw==" saltValue="dNme55PfVwwjSr9WAS3TGA==" spinCount="100000" sheet="1" objects="1" scenarios="1" formatCells="0" formatColumns="0" formatRows="0"/>
  <mergeCells count="1">
    <mergeCell ref="B23:C23"/>
  </mergeCells>
  <pageMargins left="0.59055118110236227" right="0.39370078740157483" top="1.1811023622047245" bottom="0.39370078740157483" header="0.59055118110236227" footer="0.39370078740157483"/>
  <pageSetup paperSize="9" scale="63" pageOrder="overThenDown" orientation="landscape" r:id="rId1"/>
  <headerFooter alignWithMargins="0">
    <oddHeader>&amp;L&amp;G</oddHeader>
  </headerFooter>
  <rowBreaks count="2" manualBreakCount="2">
    <brk id="52" max="23" man="1"/>
    <brk id="102" max="23" man="1"/>
  </rowBreaks>
  <colBreaks count="1" manualBreakCount="1">
    <brk id="14" max="1048575" man="1"/>
  </col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8"/>
  <sheetViews>
    <sheetView showGridLines="0" zoomScale="90" zoomScaleNormal="90" workbookViewId="0">
      <pane xSplit="3" ySplit="7" topLeftCell="D8" activePane="bottomRight" state="frozen"/>
      <selection activeCell="F4" sqref="F4"/>
      <selection pane="topRight" activeCell="F4" sqref="F4"/>
      <selection pane="bottomLeft" activeCell="F4" sqref="F4"/>
      <selection pane="bottomRight"/>
    </sheetView>
  </sheetViews>
  <sheetFormatPr defaultColWidth="9.140625" defaultRowHeight="12.75" x14ac:dyDescent="0.2"/>
  <cols>
    <col min="1" max="1" width="2.140625" style="66" customWidth="1"/>
    <col min="2" max="2" width="50.7109375" style="66" customWidth="1"/>
    <col min="3" max="3" width="11.7109375" style="66" customWidth="1"/>
    <col min="4" max="24" width="12.85546875" style="66" customWidth="1"/>
    <col min="25" max="25" width="10.28515625" style="66" customWidth="1"/>
    <col min="26" max="16384" width="9.140625" style="66"/>
  </cols>
  <sheetData>
    <row r="1" spans="1:24" s="68" customFormat="1" ht="12.75" customHeight="1" x14ac:dyDescent="0.2">
      <c r="B1" s="102"/>
      <c r="C1" s="65"/>
      <c r="D1" s="66"/>
      <c r="E1" s="66"/>
      <c r="F1" s="67"/>
      <c r="G1" s="66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</row>
    <row r="2" spans="1:24" s="68" customFormat="1" ht="6" customHeight="1" x14ac:dyDescent="0.2">
      <c r="B2" s="102"/>
      <c r="C2" s="65"/>
      <c r="D2" s="66"/>
      <c r="E2" s="66"/>
      <c r="F2" s="67"/>
      <c r="G2" s="3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</row>
    <row r="3" spans="1:24" s="68" customFormat="1" ht="15.75" customHeight="1" x14ac:dyDescent="0.2">
      <c r="B3" s="4" t="s">
        <v>243</v>
      </c>
      <c r="C3" s="65"/>
      <c r="D3" s="66"/>
      <c r="E3" s="66"/>
      <c r="F3" s="67"/>
      <c r="G3" s="66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</row>
    <row r="4" spans="1:24" s="68" customFormat="1" ht="15.75" customHeight="1" x14ac:dyDescent="0.2">
      <c r="B4" s="4" t="s">
        <v>244</v>
      </c>
      <c r="C4" s="65"/>
      <c r="D4" s="66"/>
      <c r="E4" s="66"/>
      <c r="F4" s="67"/>
      <c r="G4" s="66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</row>
    <row r="5" spans="1:24" s="68" customFormat="1" ht="8.1" customHeight="1" x14ac:dyDescent="0.25">
      <c r="B5" s="66"/>
      <c r="C5" s="70"/>
      <c r="D5" s="71"/>
      <c r="F5" s="72"/>
      <c r="G5" s="56"/>
      <c r="H5" s="74"/>
    </row>
    <row r="6" spans="1:24" s="68" customFormat="1" ht="15" x14ac:dyDescent="0.25">
      <c r="B6" s="56" t="s">
        <v>38</v>
      </c>
      <c r="C6" s="70"/>
      <c r="D6" s="71"/>
      <c r="F6" s="72"/>
      <c r="G6" s="73"/>
      <c r="H6" s="74"/>
    </row>
    <row r="7" spans="1:24" s="68" customFormat="1" ht="30" customHeight="1" x14ac:dyDescent="0.2">
      <c r="A7" s="66"/>
      <c r="B7" s="107" t="s">
        <v>112</v>
      </c>
      <c r="C7" s="107" t="s">
        <v>109</v>
      </c>
      <c r="D7" s="107" t="s">
        <v>2</v>
      </c>
      <c r="E7" s="114">
        <v>1</v>
      </c>
      <c r="F7" s="114">
        <f>E7+1</f>
        <v>2</v>
      </c>
      <c r="G7" s="114">
        <f t="shared" ref="G7:X7" si="0">F7+1</f>
        <v>3</v>
      </c>
      <c r="H7" s="114">
        <f t="shared" si="0"/>
        <v>4</v>
      </c>
      <c r="I7" s="114">
        <f t="shared" si="0"/>
        <v>5</v>
      </c>
      <c r="J7" s="114">
        <f t="shared" si="0"/>
        <v>6</v>
      </c>
      <c r="K7" s="114">
        <f t="shared" si="0"/>
        <v>7</v>
      </c>
      <c r="L7" s="114">
        <f t="shared" si="0"/>
        <v>8</v>
      </c>
      <c r="M7" s="114">
        <f t="shared" si="0"/>
        <v>9</v>
      </c>
      <c r="N7" s="114">
        <f t="shared" si="0"/>
        <v>10</v>
      </c>
      <c r="O7" s="114">
        <f t="shared" si="0"/>
        <v>11</v>
      </c>
      <c r="P7" s="114">
        <f t="shared" si="0"/>
        <v>12</v>
      </c>
      <c r="Q7" s="114">
        <f t="shared" si="0"/>
        <v>13</v>
      </c>
      <c r="R7" s="114">
        <f t="shared" si="0"/>
        <v>14</v>
      </c>
      <c r="S7" s="114">
        <f t="shared" si="0"/>
        <v>15</v>
      </c>
      <c r="T7" s="114">
        <f t="shared" si="0"/>
        <v>16</v>
      </c>
      <c r="U7" s="114">
        <f t="shared" si="0"/>
        <v>17</v>
      </c>
      <c r="V7" s="114">
        <f t="shared" si="0"/>
        <v>18</v>
      </c>
      <c r="W7" s="114">
        <f t="shared" si="0"/>
        <v>19</v>
      </c>
      <c r="X7" s="114">
        <f t="shared" si="0"/>
        <v>20</v>
      </c>
    </row>
    <row r="8" spans="1:24" ht="18" customHeight="1" x14ac:dyDescent="0.2">
      <c r="B8" s="75" t="str">
        <f>A.7.DEPR_AMORT!B8</f>
        <v>Imobilizado/ Intangível - 5 anos</v>
      </c>
      <c r="C8" s="76">
        <f>A.7.DEPR_AMORT!C8</f>
        <v>5</v>
      </c>
      <c r="D8" s="69">
        <f>SUM(E8:X8)</f>
        <v>0</v>
      </c>
      <c r="E8" s="69">
        <f>A.7.DEPR_AMORT!E8</f>
        <v>0</v>
      </c>
      <c r="F8" s="69">
        <f>A.7.DEPR_AMORT!F8</f>
        <v>0</v>
      </c>
      <c r="G8" s="69">
        <f>A.7.DEPR_AMORT!G8</f>
        <v>0</v>
      </c>
      <c r="H8" s="69">
        <f>A.7.DEPR_AMORT!H8</f>
        <v>0</v>
      </c>
      <c r="I8" s="69">
        <f>A.7.DEPR_AMORT!I8</f>
        <v>0</v>
      </c>
      <c r="J8" s="69">
        <f>A.7.DEPR_AMORT!J8</f>
        <v>0</v>
      </c>
      <c r="K8" s="69">
        <f>A.7.DEPR_AMORT!K8</f>
        <v>0</v>
      </c>
      <c r="L8" s="69">
        <f>A.7.DEPR_AMORT!L8</f>
        <v>0</v>
      </c>
      <c r="M8" s="69">
        <f>A.7.DEPR_AMORT!M8</f>
        <v>0</v>
      </c>
      <c r="N8" s="69">
        <f>A.7.DEPR_AMORT!N8</f>
        <v>0</v>
      </c>
      <c r="O8" s="69">
        <f>A.7.DEPR_AMORT!O8</f>
        <v>0</v>
      </c>
      <c r="P8" s="69">
        <f>A.7.DEPR_AMORT!P8</f>
        <v>0</v>
      </c>
      <c r="Q8" s="69">
        <f>A.7.DEPR_AMORT!Q8</f>
        <v>0</v>
      </c>
      <c r="R8" s="69">
        <f>A.7.DEPR_AMORT!R8</f>
        <v>0</v>
      </c>
      <c r="S8" s="69">
        <f>A.7.DEPR_AMORT!S8</f>
        <v>0</v>
      </c>
      <c r="T8" s="69">
        <f>A.7.DEPR_AMORT!T8</f>
        <v>0</v>
      </c>
      <c r="U8" s="69">
        <f>A.7.DEPR_AMORT!U8</f>
        <v>0</v>
      </c>
      <c r="V8" s="69">
        <f>A.7.DEPR_AMORT!V8</f>
        <v>0</v>
      </c>
      <c r="W8" s="69">
        <f>A.7.DEPR_AMORT!W8</f>
        <v>0</v>
      </c>
      <c r="X8" s="69">
        <f>A.7.DEPR_AMORT!X8</f>
        <v>0</v>
      </c>
    </row>
    <row r="9" spans="1:24" ht="18" customHeight="1" x14ac:dyDescent="0.2">
      <c r="B9" s="75" t="str">
        <f>A.7.DEPR_AMORT!B9</f>
        <v>Imobilizado/ Intangível - 10 anos</v>
      </c>
      <c r="C9" s="76">
        <f>A.7.DEPR_AMORT!C9</f>
        <v>10</v>
      </c>
      <c r="D9" s="69">
        <f>SUM(E9:X9)</f>
        <v>0</v>
      </c>
      <c r="E9" s="69">
        <f>A.7.DEPR_AMORT!E9</f>
        <v>0</v>
      </c>
      <c r="F9" s="69">
        <f>A.7.DEPR_AMORT!F9</f>
        <v>0</v>
      </c>
      <c r="G9" s="69">
        <f>A.7.DEPR_AMORT!G9</f>
        <v>0</v>
      </c>
      <c r="H9" s="69">
        <f>A.7.DEPR_AMORT!H9</f>
        <v>0</v>
      </c>
      <c r="I9" s="69">
        <f>A.7.DEPR_AMORT!I9</f>
        <v>0</v>
      </c>
      <c r="J9" s="69">
        <f>A.7.DEPR_AMORT!J9</f>
        <v>0</v>
      </c>
      <c r="K9" s="69">
        <f>A.7.DEPR_AMORT!K9</f>
        <v>0</v>
      </c>
      <c r="L9" s="69">
        <f>A.7.DEPR_AMORT!L9</f>
        <v>0</v>
      </c>
      <c r="M9" s="69">
        <f>A.7.DEPR_AMORT!M9</f>
        <v>0</v>
      </c>
      <c r="N9" s="69">
        <f>A.7.DEPR_AMORT!N9</f>
        <v>0</v>
      </c>
      <c r="O9" s="69">
        <f>A.7.DEPR_AMORT!O9</f>
        <v>0</v>
      </c>
      <c r="P9" s="69">
        <f>A.7.DEPR_AMORT!P9</f>
        <v>0</v>
      </c>
      <c r="Q9" s="69">
        <f>A.7.DEPR_AMORT!Q9</f>
        <v>0</v>
      </c>
      <c r="R9" s="69">
        <f>A.7.DEPR_AMORT!R9</f>
        <v>0</v>
      </c>
      <c r="S9" s="69">
        <f>A.7.DEPR_AMORT!S9</f>
        <v>0</v>
      </c>
      <c r="T9" s="69">
        <f>A.7.DEPR_AMORT!T9</f>
        <v>0</v>
      </c>
      <c r="U9" s="69">
        <f>A.7.DEPR_AMORT!U9</f>
        <v>0</v>
      </c>
      <c r="V9" s="69">
        <f>A.7.DEPR_AMORT!V9</f>
        <v>0</v>
      </c>
      <c r="W9" s="69">
        <f>A.7.DEPR_AMORT!W9</f>
        <v>0</v>
      </c>
      <c r="X9" s="69">
        <f>A.7.DEPR_AMORT!X9</f>
        <v>0</v>
      </c>
    </row>
    <row r="10" spans="1:24" ht="18" customHeight="1" x14ac:dyDescent="0.2">
      <c r="B10" s="75" t="str">
        <f>A.7.DEPR_AMORT!B10</f>
        <v>Imobilizado/ Intangível - 15 anos</v>
      </c>
      <c r="C10" s="76">
        <f>A.7.DEPR_AMORT!C10</f>
        <v>15</v>
      </c>
      <c r="D10" s="69">
        <f>SUM(E10:X10)</f>
        <v>0</v>
      </c>
      <c r="E10" s="69">
        <f>A.7.DEPR_AMORT!E10</f>
        <v>0</v>
      </c>
      <c r="F10" s="69">
        <f>A.7.DEPR_AMORT!F10</f>
        <v>0</v>
      </c>
      <c r="G10" s="69">
        <f>A.7.DEPR_AMORT!G10</f>
        <v>0</v>
      </c>
      <c r="H10" s="69">
        <f>A.7.DEPR_AMORT!H10</f>
        <v>0</v>
      </c>
      <c r="I10" s="69">
        <f>A.7.DEPR_AMORT!I10</f>
        <v>0</v>
      </c>
      <c r="J10" s="69">
        <f>A.7.DEPR_AMORT!J10</f>
        <v>0</v>
      </c>
      <c r="K10" s="69">
        <f>A.7.DEPR_AMORT!K10</f>
        <v>0</v>
      </c>
      <c r="L10" s="69">
        <f>A.7.DEPR_AMORT!L10</f>
        <v>0</v>
      </c>
      <c r="M10" s="69">
        <f>A.7.DEPR_AMORT!M10</f>
        <v>0</v>
      </c>
      <c r="N10" s="69">
        <f>A.7.DEPR_AMORT!N10</f>
        <v>0</v>
      </c>
      <c r="O10" s="69">
        <f>A.7.DEPR_AMORT!O10</f>
        <v>0</v>
      </c>
      <c r="P10" s="69">
        <f>A.7.DEPR_AMORT!P10</f>
        <v>0</v>
      </c>
      <c r="Q10" s="69">
        <f>A.7.DEPR_AMORT!Q10</f>
        <v>0</v>
      </c>
      <c r="R10" s="69">
        <f>A.7.DEPR_AMORT!R10</f>
        <v>0</v>
      </c>
      <c r="S10" s="69">
        <f>A.7.DEPR_AMORT!S10</f>
        <v>0</v>
      </c>
      <c r="T10" s="69">
        <f>A.7.DEPR_AMORT!T10</f>
        <v>0</v>
      </c>
      <c r="U10" s="69">
        <f>A.7.DEPR_AMORT!U10</f>
        <v>0</v>
      </c>
      <c r="V10" s="69">
        <f>A.7.DEPR_AMORT!V10</f>
        <v>0</v>
      </c>
      <c r="W10" s="69">
        <f>A.7.DEPR_AMORT!W10</f>
        <v>0</v>
      </c>
      <c r="X10" s="69">
        <f>A.7.DEPR_AMORT!X10</f>
        <v>0</v>
      </c>
    </row>
    <row r="11" spans="1:24" ht="18" customHeight="1" x14ac:dyDescent="0.2">
      <c r="B11" s="75" t="str">
        <f>A.7.DEPR_AMORT!B11</f>
        <v>Imobilizado/ Intangível - 18 anos</v>
      </c>
      <c r="C11" s="76">
        <f>A.7.DEPR_AMORT!C11</f>
        <v>18</v>
      </c>
      <c r="D11" s="69">
        <f>SUM(E11:X11)</f>
        <v>0</v>
      </c>
      <c r="E11" s="69">
        <f>A.7.DEPR_AMORT!E11</f>
        <v>0</v>
      </c>
      <c r="F11" s="69">
        <f>A.7.DEPR_AMORT!F11</f>
        <v>0</v>
      </c>
      <c r="G11" s="69">
        <f>A.7.DEPR_AMORT!G11</f>
        <v>0</v>
      </c>
      <c r="H11" s="69">
        <f>A.7.DEPR_AMORT!H11</f>
        <v>0</v>
      </c>
      <c r="I11" s="69">
        <f>A.7.DEPR_AMORT!I11</f>
        <v>0</v>
      </c>
      <c r="J11" s="69">
        <f>A.7.DEPR_AMORT!J11</f>
        <v>0</v>
      </c>
      <c r="K11" s="69">
        <f>A.7.DEPR_AMORT!K11</f>
        <v>0</v>
      </c>
      <c r="L11" s="69">
        <f>A.7.DEPR_AMORT!L11</f>
        <v>0</v>
      </c>
      <c r="M11" s="69">
        <f>A.7.DEPR_AMORT!M11</f>
        <v>0</v>
      </c>
      <c r="N11" s="69">
        <f>A.7.DEPR_AMORT!N11</f>
        <v>0</v>
      </c>
      <c r="O11" s="69">
        <f>A.7.DEPR_AMORT!O11</f>
        <v>0</v>
      </c>
      <c r="P11" s="69">
        <f>A.7.DEPR_AMORT!P11</f>
        <v>0</v>
      </c>
      <c r="Q11" s="69">
        <f>A.7.DEPR_AMORT!Q11</f>
        <v>0</v>
      </c>
      <c r="R11" s="69">
        <f>A.7.DEPR_AMORT!R11</f>
        <v>0</v>
      </c>
      <c r="S11" s="69">
        <f>A.7.DEPR_AMORT!S11</f>
        <v>0</v>
      </c>
      <c r="T11" s="69">
        <f>A.7.DEPR_AMORT!T11</f>
        <v>0</v>
      </c>
      <c r="U11" s="69">
        <f>A.7.DEPR_AMORT!U11</f>
        <v>0</v>
      </c>
      <c r="V11" s="69">
        <f>A.7.DEPR_AMORT!V11</f>
        <v>0</v>
      </c>
      <c r="W11" s="69">
        <f>A.7.DEPR_AMORT!W11</f>
        <v>0</v>
      </c>
      <c r="X11" s="69">
        <f>A.7.DEPR_AMORT!X11</f>
        <v>0</v>
      </c>
    </row>
    <row r="12" spans="1:24" ht="18" customHeight="1" x14ac:dyDescent="0.2">
      <c r="B12" s="75" t="str">
        <f>A.7.DEPR_AMORT!B12</f>
        <v>Imobilizado/ Intangível - 20 anos</v>
      </c>
      <c r="C12" s="76">
        <f>A.7.DEPR_AMORT!C12</f>
        <v>20</v>
      </c>
      <c r="D12" s="69">
        <f>SUM(E12:X12)</f>
        <v>0</v>
      </c>
      <c r="E12" s="69">
        <f>A.7.DEPR_AMORT!E12</f>
        <v>0</v>
      </c>
      <c r="F12" s="69">
        <f>A.7.DEPR_AMORT!F12</f>
        <v>0</v>
      </c>
      <c r="G12" s="69">
        <f>A.7.DEPR_AMORT!G12</f>
        <v>0</v>
      </c>
      <c r="H12" s="69">
        <f>A.7.DEPR_AMORT!H12</f>
        <v>0</v>
      </c>
      <c r="I12" s="69">
        <f>A.7.DEPR_AMORT!I12</f>
        <v>0</v>
      </c>
      <c r="J12" s="69">
        <f>A.7.DEPR_AMORT!J12</f>
        <v>0</v>
      </c>
      <c r="K12" s="69">
        <f>A.7.DEPR_AMORT!K12</f>
        <v>0</v>
      </c>
      <c r="L12" s="69">
        <f>A.7.DEPR_AMORT!L12</f>
        <v>0</v>
      </c>
      <c r="M12" s="69">
        <f>A.7.DEPR_AMORT!M12</f>
        <v>0</v>
      </c>
      <c r="N12" s="69">
        <f>A.7.DEPR_AMORT!N12</f>
        <v>0</v>
      </c>
      <c r="O12" s="69">
        <f>A.7.DEPR_AMORT!O12</f>
        <v>0</v>
      </c>
      <c r="P12" s="69">
        <f>A.7.DEPR_AMORT!P12</f>
        <v>0</v>
      </c>
      <c r="Q12" s="69">
        <f>A.7.DEPR_AMORT!Q12</f>
        <v>0</v>
      </c>
      <c r="R12" s="69">
        <f>A.7.DEPR_AMORT!R12</f>
        <v>0</v>
      </c>
      <c r="S12" s="69">
        <f>A.7.DEPR_AMORT!S12</f>
        <v>0</v>
      </c>
      <c r="T12" s="69">
        <f>A.7.DEPR_AMORT!T12</f>
        <v>0</v>
      </c>
      <c r="U12" s="69">
        <f>A.7.DEPR_AMORT!U12</f>
        <v>0</v>
      </c>
      <c r="V12" s="69">
        <f>A.7.DEPR_AMORT!V12</f>
        <v>0</v>
      </c>
      <c r="W12" s="69">
        <f>A.7.DEPR_AMORT!W12</f>
        <v>0</v>
      </c>
      <c r="X12" s="69">
        <f>A.7.DEPR_AMORT!X12</f>
        <v>0</v>
      </c>
    </row>
    <row r="13" spans="1:24" ht="18" customHeight="1" x14ac:dyDescent="0.2">
      <c r="B13" s="77" t="s">
        <v>2</v>
      </c>
      <c r="C13" s="77"/>
      <c r="D13" s="78">
        <f t="shared" ref="D13:X13" si="1">SUM(D8:D12)</f>
        <v>0</v>
      </c>
      <c r="E13" s="78">
        <f t="shared" si="1"/>
        <v>0</v>
      </c>
      <c r="F13" s="78">
        <f t="shared" si="1"/>
        <v>0</v>
      </c>
      <c r="G13" s="78">
        <f t="shared" si="1"/>
        <v>0</v>
      </c>
      <c r="H13" s="78">
        <f t="shared" si="1"/>
        <v>0</v>
      </c>
      <c r="I13" s="78">
        <f t="shared" si="1"/>
        <v>0</v>
      </c>
      <c r="J13" s="78">
        <f t="shared" si="1"/>
        <v>0</v>
      </c>
      <c r="K13" s="78">
        <f t="shared" si="1"/>
        <v>0</v>
      </c>
      <c r="L13" s="78">
        <f t="shared" si="1"/>
        <v>0</v>
      </c>
      <c r="M13" s="78">
        <f t="shared" si="1"/>
        <v>0</v>
      </c>
      <c r="N13" s="78">
        <f t="shared" si="1"/>
        <v>0</v>
      </c>
      <c r="O13" s="78">
        <f t="shared" si="1"/>
        <v>0</v>
      </c>
      <c r="P13" s="78">
        <f t="shared" si="1"/>
        <v>0</v>
      </c>
      <c r="Q13" s="78">
        <f t="shared" si="1"/>
        <v>0</v>
      </c>
      <c r="R13" s="78">
        <f t="shared" si="1"/>
        <v>0</v>
      </c>
      <c r="S13" s="78">
        <f t="shared" si="1"/>
        <v>0</v>
      </c>
      <c r="T13" s="78">
        <f t="shared" si="1"/>
        <v>0</v>
      </c>
      <c r="U13" s="78">
        <f t="shared" si="1"/>
        <v>0</v>
      </c>
      <c r="V13" s="78">
        <f t="shared" si="1"/>
        <v>0</v>
      </c>
      <c r="W13" s="78">
        <f t="shared" si="1"/>
        <v>0</v>
      </c>
      <c r="X13" s="78">
        <f t="shared" si="1"/>
        <v>0</v>
      </c>
    </row>
    <row r="14" spans="1:24" ht="12" customHeight="1" x14ac:dyDescent="0.2"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</row>
    <row r="15" spans="1:24" ht="12" customHeight="1" x14ac:dyDescent="0.2"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</row>
    <row r="16" spans="1:24" ht="12" customHeight="1" x14ac:dyDescent="0.2"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</row>
    <row r="17" spans="1:26" s="68" customFormat="1" ht="30" customHeight="1" x14ac:dyDescent="0.2">
      <c r="A17" s="66"/>
      <c r="B17" s="107" t="str">
        <f>A.7.DEPR_AMORT!B17</f>
        <v>RESUMO DEPRECIAÇÃO OU AMORTIZAÇÃO</v>
      </c>
      <c r="C17" s="107" t="s">
        <v>109</v>
      </c>
      <c r="D17" s="107" t="s">
        <v>2</v>
      </c>
      <c r="E17" s="114">
        <v>1</v>
      </c>
      <c r="F17" s="114">
        <v>2</v>
      </c>
      <c r="G17" s="114">
        <v>3</v>
      </c>
      <c r="H17" s="114">
        <v>4</v>
      </c>
      <c r="I17" s="114">
        <v>5</v>
      </c>
      <c r="J17" s="114">
        <v>6</v>
      </c>
      <c r="K17" s="114">
        <v>7</v>
      </c>
      <c r="L17" s="114">
        <v>8</v>
      </c>
      <c r="M17" s="114">
        <v>9</v>
      </c>
      <c r="N17" s="114">
        <v>10</v>
      </c>
      <c r="O17" s="114">
        <v>11</v>
      </c>
      <c r="P17" s="114">
        <v>12</v>
      </c>
      <c r="Q17" s="114">
        <v>13</v>
      </c>
      <c r="R17" s="114">
        <v>14</v>
      </c>
      <c r="S17" s="114">
        <v>15</v>
      </c>
      <c r="T17" s="114">
        <v>16</v>
      </c>
      <c r="U17" s="114">
        <v>17</v>
      </c>
      <c r="V17" s="114">
        <v>18</v>
      </c>
      <c r="W17" s="114">
        <v>19</v>
      </c>
      <c r="X17" s="114">
        <v>20</v>
      </c>
    </row>
    <row r="18" spans="1:26" ht="18" customHeight="1" x14ac:dyDescent="0.2">
      <c r="B18" s="75" t="str">
        <f t="shared" ref="B18:C22" si="2">B8</f>
        <v>Imobilizado/ Intangível - 5 anos</v>
      </c>
      <c r="C18" s="76">
        <f t="shared" si="2"/>
        <v>5</v>
      </c>
      <c r="D18" s="80">
        <f t="shared" ref="D18:D23" si="3">SUM(E18:X18)</f>
        <v>0</v>
      </c>
      <c r="E18" s="69">
        <f>A.7.DEPR_AMORT!E18</f>
        <v>0</v>
      </c>
      <c r="F18" s="69">
        <f>A.7.DEPR_AMORT!F18</f>
        <v>0</v>
      </c>
      <c r="G18" s="69">
        <f>A.7.DEPR_AMORT!G18</f>
        <v>0</v>
      </c>
      <c r="H18" s="69">
        <f>A.7.DEPR_AMORT!H18</f>
        <v>0</v>
      </c>
      <c r="I18" s="69">
        <f>A.7.DEPR_AMORT!I18</f>
        <v>0</v>
      </c>
      <c r="J18" s="69">
        <f>A.7.DEPR_AMORT!J18</f>
        <v>0</v>
      </c>
      <c r="K18" s="69">
        <f>A.7.DEPR_AMORT!K18</f>
        <v>0</v>
      </c>
      <c r="L18" s="69">
        <f>A.7.DEPR_AMORT!L18</f>
        <v>0</v>
      </c>
      <c r="M18" s="69">
        <f>A.7.DEPR_AMORT!M18</f>
        <v>0</v>
      </c>
      <c r="N18" s="69">
        <f>A.7.DEPR_AMORT!N18</f>
        <v>0</v>
      </c>
      <c r="O18" s="69">
        <f>A.7.DEPR_AMORT!O18</f>
        <v>0</v>
      </c>
      <c r="P18" s="69">
        <f>A.7.DEPR_AMORT!P18</f>
        <v>0</v>
      </c>
      <c r="Q18" s="69">
        <f>A.7.DEPR_AMORT!Q18</f>
        <v>0</v>
      </c>
      <c r="R18" s="69">
        <f>A.7.DEPR_AMORT!R18</f>
        <v>0</v>
      </c>
      <c r="S18" s="69">
        <f>A.7.DEPR_AMORT!S18</f>
        <v>0</v>
      </c>
      <c r="T18" s="69">
        <f>A.7.DEPR_AMORT!T18</f>
        <v>0</v>
      </c>
      <c r="U18" s="69">
        <f>A.7.DEPR_AMORT!U18</f>
        <v>0</v>
      </c>
      <c r="V18" s="69">
        <f>A.7.DEPR_AMORT!V18</f>
        <v>0</v>
      </c>
      <c r="W18" s="69">
        <f>A.7.DEPR_AMORT!W18</f>
        <v>0</v>
      </c>
      <c r="X18" s="69">
        <f>A.7.DEPR_AMORT!X18</f>
        <v>0</v>
      </c>
    </row>
    <row r="19" spans="1:26" ht="18" customHeight="1" x14ac:dyDescent="0.2">
      <c r="B19" s="75" t="str">
        <f t="shared" si="2"/>
        <v>Imobilizado/ Intangível - 10 anos</v>
      </c>
      <c r="C19" s="76">
        <f t="shared" si="2"/>
        <v>10</v>
      </c>
      <c r="D19" s="80">
        <f t="shared" si="3"/>
        <v>0</v>
      </c>
      <c r="E19" s="69">
        <f>A.7.DEPR_AMORT!E19</f>
        <v>0</v>
      </c>
      <c r="F19" s="69">
        <f>A.7.DEPR_AMORT!F19</f>
        <v>0</v>
      </c>
      <c r="G19" s="69">
        <f>A.7.DEPR_AMORT!G19</f>
        <v>0</v>
      </c>
      <c r="H19" s="69">
        <f>A.7.DEPR_AMORT!H19</f>
        <v>0</v>
      </c>
      <c r="I19" s="69">
        <f>A.7.DEPR_AMORT!I19</f>
        <v>0</v>
      </c>
      <c r="J19" s="69">
        <f>A.7.DEPR_AMORT!J19</f>
        <v>0</v>
      </c>
      <c r="K19" s="69">
        <f>A.7.DEPR_AMORT!K19</f>
        <v>0</v>
      </c>
      <c r="L19" s="69">
        <f>A.7.DEPR_AMORT!L19</f>
        <v>0</v>
      </c>
      <c r="M19" s="69">
        <f>A.7.DEPR_AMORT!M19</f>
        <v>0</v>
      </c>
      <c r="N19" s="69">
        <f>A.7.DEPR_AMORT!N19</f>
        <v>0</v>
      </c>
      <c r="O19" s="69">
        <f>A.7.DEPR_AMORT!O19</f>
        <v>0</v>
      </c>
      <c r="P19" s="69">
        <f>A.7.DEPR_AMORT!P19</f>
        <v>0</v>
      </c>
      <c r="Q19" s="69">
        <f>A.7.DEPR_AMORT!Q19</f>
        <v>0</v>
      </c>
      <c r="R19" s="69">
        <f>A.7.DEPR_AMORT!R19</f>
        <v>0</v>
      </c>
      <c r="S19" s="69">
        <f>A.7.DEPR_AMORT!S19</f>
        <v>0</v>
      </c>
      <c r="T19" s="69">
        <f>A.7.DEPR_AMORT!T19</f>
        <v>0</v>
      </c>
      <c r="U19" s="69">
        <f>A.7.DEPR_AMORT!U19</f>
        <v>0</v>
      </c>
      <c r="V19" s="69">
        <f>A.7.DEPR_AMORT!V19</f>
        <v>0</v>
      </c>
      <c r="W19" s="69">
        <f>A.7.DEPR_AMORT!W19</f>
        <v>0</v>
      </c>
      <c r="X19" s="69">
        <f>A.7.DEPR_AMORT!X19</f>
        <v>0</v>
      </c>
    </row>
    <row r="20" spans="1:26" ht="18" customHeight="1" x14ac:dyDescent="0.2">
      <c r="B20" s="75" t="str">
        <f t="shared" si="2"/>
        <v>Imobilizado/ Intangível - 15 anos</v>
      </c>
      <c r="C20" s="76">
        <f t="shared" si="2"/>
        <v>15</v>
      </c>
      <c r="D20" s="80">
        <f t="shared" si="3"/>
        <v>0</v>
      </c>
      <c r="E20" s="69">
        <f>A.7.DEPR_AMORT!E20</f>
        <v>0</v>
      </c>
      <c r="F20" s="69">
        <f>A.7.DEPR_AMORT!F20</f>
        <v>0</v>
      </c>
      <c r="G20" s="69">
        <f>A.7.DEPR_AMORT!G20</f>
        <v>0</v>
      </c>
      <c r="H20" s="69">
        <f>A.7.DEPR_AMORT!H20</f>
        <v>0</v>
      </c>
      <c r="I20" s="69">
        <f>A.7.DEPR_AMORT!I20</f>
        <v>0</v>
      </c>
      <c r="J20" s="69">
        <f>A.7.DEPR_AMORT!J20</f>
        <v>0</v>
      </c>
      <c r="K20" s="69">
        <f>A.7.DEPR_AMORT!K20</f>
        <v>0</v>
      </c>
      <c r="L20" s="69">
        <f>A.7.DEPR_AMORT!L20</f>
        <v>0</v>
      </c>
      <c r="M20" s="69">
        <f>A.7.DEPR_AMORT!M20</f>
        <v>0</v>
      </c>
      <c r="N20" s="69">
        <f>A.7.DEPR_AMORT!N20</f>
        <v>0</v>
      </c>
      <c r="O20" s="69">
        <f>A.7.DEPR_AMORT!O20</f>
        <v>0</v>
      </c>
      <c r="P20" s="69">
        <f>A.7.DEPR_AMORT!P20</f>
        <v>0</v>
      </c>
      <c r="Q20" s="69">
        <f>A.7.DEPR_AMORT!Q20</f>
        <v>0</v>
      </c>
      <c r="R20" s="69">
        <f>A.7.DEPR_AMORT!R20</f>
        <v>0</v>
      </c>
      <c r="S20" s="69">
        <f>A.7.DEPR_AMORT!S20</f>
        <v>0</v>
      </c>
      <c r="T20" s="69">
        <f>A.7.DEPR_AMORT!T20</f>
        <v>0</v>
      </c>
      <c r="U20" s="69">
        <f>A.7.DEPR_AMORT!U20</f>
        <v>0</v>
      </c>
      <c r="V20" s="69">
        <f>A.7.DEPR_AMORT!V20</f>
        <v>0</v>
      </c>
      <c r="W20" s="69">
        <f>A.7.DEPR_AMORT!W20</f>
        <v>0</v>
      </c>
      <c r="X20" s="69">
        <f>A.7.DEPR_AMORT!X20</f>
        <v>0</v>
      </c>
    </row>
    <row r="21" spans="1:26" ht="18" customHeight="1" x14ac:dyDescent="0.2">
      <c r="B21" s="75" t="str">
        <f t="shared" si="2"/>
        <v>Imobilizado/ Intangível - 18 anos</v>
      </c>
      <c r="C21" s="76">
        <f t="shared" si="2"/>
        <v>18</v>
      </c>
      <c r="D21" s="80">
        <f t="shared" si="3"/>
        <v>0</v>
      </c>
      <c r="E21" s="69">
        <f>A.7.DEPR_AMORT!E21</f>
        <v>0</v>
      </c>
      <c r="F21" s="69">
        <f>A.7.DEPR_AMORT!F21</f>
        <v>0</v>
      </c>
      <c r="G21" s="69">
        <f>A.7.DEPR_AMORT!G21</f>
        <v>0</v>
      </c>
      <c r="H21" s="69">
        <f>A.7.DEPR_AMORT!H21</f>
        <v>0</v>
      </c>
      <c r="I21" s="69">
        <f>A.7.DEPR_AMORT!I21</f>
        <v>0</v>
      </c>
      <c r="J21" s="69">
        <f>A.7.DEPR_AMORT!J21</f>
        <v>0</v>
      </c>
      <c r="K21" s="69">
        <f>A.7.DEPR_AMORT!K21</f>
        <v>0</v>
      </c>
      <c r="L21" s="69">
        <f>A.7.DEPR_AMORT!L21</f>
        <v>0</v>
      </c>
      <c r="M21" s="69">
        <f>A.7.DEPR_AMORT!M21</f>
        <v>0</v>
      </c>
      <c r="N21" s="69">
        <f>A.7.DEPR_AMORT!N21</f>
        <v>0</v>
      </c>
      <c r="O21" s="69">
        <f>A.7.DEPR_AMORT!O21</f>
        <v>0</v>
      </c>
      <c r="P21" s="69">
        <f>A.7.DEPR_AMORT!P21</f>
        <v>0</v>
      </c>
      <c r="Q21" s="69">
        <f>A.7.DEPR_AMORT!Q21</f>
        <v>0</v>
      </c>
      <c r="R21" s="69">
        <f>A.7.DEPR_AMORT!R21</f>
        <v>0</v>
      </c>
      <c r="S21" s="69">
        <f>A.7.DEPR_AMORT!S21</f>
        <v>0</v>
      </c>
      <c r="T21" s="69">
        <f>A.7.DEPR_AMORT!T21</f>
        <v>0</v>
      </c>
      <c r="U21" s="69">
        <f>A.7.DEPR_AMORT!U21</f>
        <v>0</v>
      </c>
      <c r="V21" s="69">
        <f>A.7.DEPR_AMORT!V21</f>
        <v>0</v>
      </c>
      <c r="W21" s="69">
        <f>A.7.DEPR_AMORT!W21</f>
        <v>0</v>
      </c>
      <c r="X21" s="69">
        <f>A.7.DEPR_AMORT!X21</f>
        <v>0</v>
      </c>
    </row>
    <row r="22" spans="1:26" ht="18" customHeight="1" x14ac:dyDescent="0.2">
      <c r="B22" s="75" t="str">
        <f t="shared" si="2"/>
        <v>Imobilizado/ Intangível - 20 anos</v>
      </c>
      <c r="C22" s="76">
        <f t="shared" si="2"/>
        <v>20</v>
      </c>
      <c r="D22" s="514">
        <f t="shared" si="3"/>
        <v>0</v>
      </c>
      <c r="E22" s="515">
        <f>A.7.DEPR_AMORT!E22</f>
        <v>0</v>
      </c>
      <c r="F22" s="515">
        <f>A.7.DEPR_AMORT!F22</f>
        <v>0</v>
      </c>
      <c r="G22" s="515">
        <f>A.7.DEPR_AMORT!G22</f>
        <v>0</v>
      </c>
      <c r="H22" s="515">
        <f>A.7.DEPR_AMORT!H22</f>
        <v>0</v>
      </c>
      <c r="I22" s="515">
        <f>A.7.DEPR_AMORT!I22</f>
        <v>0</v>
      </c>
      <c r="J22" s="515">
        <f>A.7.DEPR_AMORT!J22</f>
        <v>0</v>
      </c>
      <c r="K22" s="515">
        <f>A.7.DEPR_AMORT!K22</f>
        <v>0</v>
      </c>
      <c r="L22" s="515">
        <f>A.7.DEPR_AMORT!L22</f>
        <v>0</v>
      </c>
      <c r="M22" s="515">
        <f>A.7.DEPR_AMORT!M22</f>
        <v>0</v>
      </c>
      <c r="N22" s="515">
        <f>A.7.DEPR_AMORT!N22</f>
        <v>0</v>
      </c>
      <c r="O22" s="515">
        <f>A.7.DEPR_AMORT!O22</f>
        <v>0</v>
      </c>
      <c r="P22" s="515">
        <f>A.7.DEPR_AMORT!P22</f>
        <v>0</v>
      </c>
      <c r="Q22" s="515">
        <f>A.7.DEPR_AMORT!Q22</f>
        <v>0</v>
      </c>
      <c r="R22" s="515">
        <f>A.7.DEPR_AMORT!R22</f>
        <v>0</v>
      </c>
      <c r="S22" s="515">
        <f>A.7.DEPR_AMORT!S22</f>
        <v>0</v>
      </c>
      <c r="T22" s="515">
        <f>A.7.DEPR_AMORT!T22</f>
        <v>0</v>
      </c>
      <c r="U22" s="515">
        <f>A.7.DEPR_AMORT!U22</f>
        <v>0</v>
      </c>
      <c r="V22" s="515">
        <f>A.7.DEPR_AMORT!V22</f>
        <v>0</v>
      </c>
      <c r="W22" s="515">
        <f>A.7.DEPR_AMORT!W22</f>
        <v>0</v>
      </c>
      <c r="X22" s="515">
        <f>A.7.DEPR_AMORT!X22</f>
        <v>0</v>
      </c>
    </row>
    <row r="23" spans="1:26" ht="18" customHeight="1" x14ac:dyDescent="0.2">
      <c r="B23" s="664" t="s">
        <v>2</v>
      </c>
      <c r="C23" s="664"/>
      <c r="D23" s="100">
        <f t="shared" si="3"/>
        <v>0</v>
      </c>
      <c r="E23" s="100">
        <f t="shared" ref="E23:X23" si="4">SUM(E18:E22)</f>
        <v>0</v>
      </c>
      <c r="F23" s="100">
        <f t="shared" si="4"/>
        <v>0</v>
      </c>
      <c r="G23" s="100">
        <f t="shared" si="4"/>
        <v>0</v>
      </c>
      <c r="H23" s="100">
        <f t="shared" si="4"/>
        <v>0</v>
      </c>
      <c r="I23" s="100">
        <f t="shared" si="4"/>
        <v>0</v>
      </c>
      <c r="J23" s="100">
        <f t="shared" si="4"/>
        <v>0</v>
      </c>
      <c r="K23" s="100">
        <f t="shared" si="4"/>
        <v>0</v>
      </c>
      <c r="L23" s="100">
        <f t="shared" si="4"/>
        <v>0</v>
      </c>
      <c r="M23" s="100">
        <f t="shared" si="4"/>
        <v>0</v>
      </c>
      <c r="N23" s="100">
        <f t="shared" si="4"/>
        <v>0</v>
      </c>
      <c r="O23" s="100">
        <f t="shared" si="4"/>
        <v>0</v>
      </c>
      <c r="P23" s="100">
        <f t="shared" si="4"/>
        <v>0</v>
      </c>
      <c r="Q23" s="100">
        <f t="shared" si="4"/>
        <v>0</v>
      </c>
      <c r="R23" s="100">
        <f t="shared" si="4"/>
        <v>0</v>
      </c>
      <c r="S23" s="100">
        <f t="shared" si="4"/>
        <v>0</v>
      </c>
      <c r="T23" s="100">
        <f t="shared" si="4"/>
        <v>0</v>
      </c>
      <c r="U23" s="100">
        <f t="shared" si="4"/>
        <v>0</v>
      </c>
      <c r="V23" s="100">
        <f t="shared" si="4"/>
        <v>0</v>
      </c>
      <c r="W23" s="100">
        <f t="shared" si="4"/>
        <v>0</v>
      </c>
      <c r="X23" s="100">
        <f t="shared" si="4"/>
        <v>0</v>
      </c>
    </row>
    <row r="24" spans="1:26" ht="12" customHeight="1" x14ac:dyDescent="0.2">
      <c r="C24" s="89"/>
      <c r="D24" s="83"/>
    </row>
    <row r="25" spans="1:26" ht="12" customHeight="1" x14ac:dyDescent="0.2">
      <c r="E25" s="81"/>
      <c r="F25" s="81"/>
      <c r="G25" s="81"/>
      <c r="H25" s="81"/>
      <c r="I25" s="81"/>
      <c r="J25" s="81"/>
      <c r="K25" s="81"/>
      <c r="L25" s="81"/>
      <c r="M25" s="81"/>
      <c r="N25" s="81"/>
    </row>
    <row r="26" spans="1:26" ht="18" customHeight="1" x14ac:dyDescent="0.2">
      <c r="B26" s="90" t="s">
        <v>110</v>
      </c>
    </row>
    <row r="27" spans="1:26" ht="18" customHeight="1" x14ac:dyDescent="0.2">
      <c r="B27" s="91" t="s">
        <v>111</v>
      </c>
      <c r="E27" s="115">
        <f>A.7.DEPR_AMORT!E27</f>
        <v>0</v>
      </c>
      <c r="F27" s="115">
        <f>A.7.DEPR_AMORT!F27</f>
        <v>4.4999999999999998E-2</v>
      </c>
      <c r="G27" s="115">
        <f>A.7.DEPR_AMORT!G27</f>
        <v>4.4999999999999998E-2</v>
      </c>
      <c r="H27" s="115">
        <f>A.7.DEPR_AMORT!H27</f>
        <v>4.4999999999999998E-2</v>
      </c>
      <c r="I27" s="115">
        <f>A.7.DEPR_AMORT!I27</f>
        <v>4.4999999999999998E-2</v>
      </c>
      <c r="J27" s="115">
        <f>A.7.DEPR_AMORT!J27</f>
        <v>4.4999999999999998E-2</v>
      </c>
      <c r="K27" s="115">
        <f>A.7.DEPR_AMORT!K27</f>
        <v>4.4999999999999998E-2</v>
      </c>
      <c r="L27" s="115">
        <f>A.7.DEPR_AMORT!L27</f>
        <v>4.4999999999999998E-2</v>
      </c>
      <c r="M27" s="115">
        <f>A.7.DEPR_AMORT!M27</f>
        <v>4.4999999999999998E-2</v>
      </c>
      <c r="N27" s="115">
        <f>A.7.DEPR_AMORT!N27</f>
        <v>4.4999999999999998E-2</v>
      </c>
      <c r="O27" s="115">
        <f>A.7.DEPR_AMORT!O27</f>
        <v>4.4999999999999998E-2</v>
      </c>
      <c r="P27" s="115">
        <f>A.7.DEPR_AMORT!P27</f>
        <v>4.4999999999999998E-2</v>
      </c>
      <c r="Q27" s="115">
        <f>A.7.DEPR_AMORT!Q27</f>
        <v>4.4999999999999998E-2</v>
      </c>
      <c r="R27" s="115">
        <f>A.7.DEPR_AMORT!R27</f>
        <v>4.4999999999999998E-2</v>
      </c>
      <c r="S27" s="115">
        <f>A.7.DEPR_AMORT!S27</f>
        <v>4.4999999999999998E-2</v>
      </c>
      <c r="T27" s="115">
        <f>A.7.DEPR_AMORT!T27</f>
        <v>4.4999999999999998E-2</v>
      </c>
      <c r="U27" s="115">
        <f>A.7.DEPR_AMORT!U27</f>
        <v>4.4999999999999998E-2</v>
      </c>
      <c r="V27" s="115">
        <f>A.7.DEPR_AMORT!V27</f>
        <v>4.4999999999999998E-2</v>
      </c>
      <c r="W27" s="115">
        <f>A.7.DEPR_AMORT!W27</f>
        <v>4.4999999999999998E-2</v>
      </c>
      <c r="X27" s="115">
        <f>A.7.DEPR_AMORT!X27</f>
        <v>4.4999999999999998E-2</v>
      </c>
    </row>
    <row r="30" spans="1:26" x14ac:dyDescent="0.2">
      <c r="B30" s="92" t="str">
        <f>A.7.DEPR_AMORT!B8</f>
        <v>Imobilizado/ Intangível - 5 anos</v>
      </c>
      <c r="C30" s="93">
        <f>$C$8</f>
        <v>5</v>
      </c>
      <c r="E30" s="94">
        <f>E$7</f>
        <v>1</v>
      </c>
      <c r="F30" s="94">
        <f t="shared" ref="F30:X30" si="5">F$7</f>
        <v>2</v>
      </c>
      <c r="G30" s="94">
        <f t="shared" si="5"/>
        <v>3</v>
      </c>
      <c r="H30" s="94">
        <f t="shared" si="5"/>
        <v>4</v>
      </c>
      <c r="I30" s="94">
        <f t="shared" si="5"/>
        <v>5</v>
      </c>
      <c r="J30" s="94">
        <f t="shared" si="5"/>
        <v>6</v>
      </c>
      <c r="K30" s="94">
        <f t="shared" si="5"/>
        <v>7</v>
      </c>
      <c r="L30" s="94">
        <f t="shared" si="5"/>
        <v>8</v>
      </c>
      <c r="M30" s="94">
        <f t="shared" si="5"/>
        <v>9</v>
      </c>
      <c r="N30" s="94">
        <f t="shared" si="5"/>
        <v>10</v>
      </c>
      <c r="O30" s="94">
        <f t="shared" si="5"/>
        <v>11</v>
      </c>
      <c r="P30" s="94">
        <f t="shared" si="5"/>
        <v>12</v>
      </c>
      <c r="Q30" s="94">
        <f t="shared" si="5"/>
        <v>13</v>
      </c>
      <c r="R30" s="94">
        <f t="shared" si="5"/>
        <v>14</v>
      </c>
      <c r="S30" s="94">
        <f t="shared" si="5"/>
        <v>15</v>
      </c>
      <c r="T30" s="94">
        <f t="shared" si="5"/>
        <v>16</v>
      </c>
      <c r="U30" s="94">
        <f t="shared" si="5"/>
        <v>17</v>
      </c>
      <c r="V30" s="94">
        <f t="shared" si="5"/>
        <v>18</v>
      </c>
      <c r="W30" s="94">
        <f t="shared" si="5"/>
        <v>19</v>
      </c>
      <c r="X30" s="94">
        <f t="shared" si="5"/>
        <v>20</v>
      </c>
    </row>
    <row r="31" spans="1:26" x14ac:dyDescent="0.2">
      <c r="B31" s="517">
        <v>20</v>
      </c>
      <c r="C31" s="114"/>
      <c r="D31" s="95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</row>
    <row r="32" spans="1:26" x14ac:dyDescent="0.2">
      <c r="B32" s="517">
        <f>MIN(C$30,MAX((B$31-C31-1),0))</f>
        <v>5</v>
      </c>
      <c r="C32" s="114">
        <f>$E$7</f>
        <v>1</v>
      </c>
      <c r="D32" s="116">
        <v>1</v>
      </c>
      <c r="E32" s="117">
        <f t="shared" ref="E32:X32" si="6">ROUND(IF(E$30&lt;=$C32,1,IF(AND(E$30&gt;$C32,E$30&lt;=($B32+$C32)),D32*(1+E$27),0)),4)</f>
        <v>1</v>
      </c>
      <c r="F32" s="117">
        <f t="shared" si="6"/>
        <v>1.0449999999999999</v>
      </c>
      <c r="G32" s="117">
        <f t="shared" si="6"/>
        <v>1.0920000000000001</v>
      </c>
      <c r="H32" s="117">
        <f t="shared" si="6"/>
        <v>1.1411</v>
      </c>
      <c r="I32" s="117">
        <f t="shared" si="6"/>
        <v>1.1923999999999999</v>
      </c>
      <c r="J32" s="117">
        <f t="shared" si="6"/>
        <v>1.2461</v>
      </c>
      <c r="K32" s="117">
        <f t="shared" si="6"/>
        <v>0</v>
      </c>
      <c r="L32" s="117">
        <f t="shared" si="6"/>
        <v>0</v>
      </c>
      <c r="M32" s="117">
        <f t="shared" si="6"/>
        <v>0</v>
      </c>
      <c r="N32" s="117">
        <f t="shared" si="6"/>
        <v>0</v>
      </c>
      <c r="O32" s="117">
        <f t="shared" si="6"/>
        <v>0</v>
      </c>
      <c r="P32" s="117">
        <f t="shared" si="6"/>
        <v>0</v>
      </c>
      <c r="Q32" s="117">
        <f t="shared" si="6"/>
        <v>0</v>
      </c>
      <c r="R32" s="117">
        <f t="shared" si="6"/>
        <v>0</v>
      </c>
      <c r="S32" s="117">
        <f t="shared" si="6"/>
        <v>0</v>
      </c>
      <c r="T32" s="117">
        <f t="shared" si="6"/>
        <v>0</v>
      </c>
      <c r="U32" s="117">
        <f t="shared" si="6"/>
        <v>0</v>
      </c>
      <c r="V32" s="117">
        <f t="shared" si="6"/>
        <v>0</v>
      </c>
      <c r="W32" s="117">
        <f t="shared" si="6"/>
        <v>0</v>
      </c>
      <c r="X32" s="117">
        <f t="shared" si="6"/>
        <v>0</v>
      </c>
      <c r="Z32" s="66">
        <f>A.7.DEPR_AMORT!AB32</f>
        <v>0</v>
      </c>
    </row>
    <row r="33" spans="2:26" x14ac:dyDescent="0.2">
      <c r="B33" s="517">
        <f t="shared" ref="B33:B51" si="7">MIN(C$30,MAX((B$31-C32-1),0))</f>
        <v>5</v>
      </c>
      <c r="C33" s="114">
        <f>C32+1</f>
        <v>2</v>
      </c>
      <c r="D33" s="116">
        <v>1</v>
      </c>
      <c r="E33" s="117">
        <f t="shared" ref="E33:X33" si="8">ROUND(IF(E$30&lt;=$C33,1,IF(AND(E$30&gt;$C33,E$30&lt;=($B33+$C33)),D33*(1+E$27),0)),4)</f>
        <v>1</v>
      </c>
      <c r="F33" s="117">
        <f t="shared" si="8"/>
        <v>1</v>
      </c>
      <c r="G33" s="117">
        <f t="shared" si="8"/>
        <v>1.0449999999999999</v>
      </c>
      <c r="H33" s="117">
        <f t="shared" si="8"/>
        <v>1.0920000000000001</v>
      </c>
      <c r="I33" s="117">
        <f t="shared" si="8"/>
        <v>1.1411</v>
      </c>
      <c r="J33" s="117">
        <f t="shared" si="8"/>
        <v>1.1923999999999999</v>
      </c>
      <c r="K33" s="117">
        <f t="shared" si="8"/>
        <v>1.2461</v>
      </c>
      <c r="L33" s="117">
        <f t="shared" si="8"/>
        <v>0</v>
      </c>
      <c r="M33" s="117">
        <f t="shared" si="8"/>
        <v>0</v>
      </c>
      <c r="N33" s="117">
        <f t="shared" si="8"/>
        <v>0</v>
      </c>
      <c r="O33" s="117">
        <f t="shared" si="8"/>
        <v>0</v>
      </c>
      <c r="P33" s="117">
        <f t="shared" si="8"/>
        <v>0</v>
      </c>
      <c r="Q33" s="117">
        <f t="shared" si="8"/>
        <v>0</v>
      </c>
      <c r="R33" s="117">
        <f t="shared" si="8"/>
        <v>0</v>
      </c>
      <c r="S33" s="117">
        <f t="shared" si="8"/>
        <v>0</v>
      </c>
      <c r="T33" s="117">
        <f t="shared" si="8"/>
        <v>0</v>
      </c>
      <c r="U33" s="117">
        <f t="shared" si="8"/>
        <v>0</v>
      </c>
      <c r="V33" s="117">
        <f t="shared" si="8"/>
        <v>0</v>
      </c>
      <c r="W33" s="117">
        <f t="shared" si="8"/>
        <v>0</v>
      </c>
      <c r="X33" s="117">
        <f t="shared" si="8"/>
        <v>0</v>
      </c>
      <c r="Y33" s="85"/>
      <c r="Z33" s="83"/>
    </row>
    <row r="34" spans="2:26" x14ac:dyDescent="0.2">
      <c r="B34" s="517">
        <f t="shared" si="7"/>
        <v>5</v>
      </c>
      <c r="C34" s="114">
        <f t="shared" ref="C34:C51" si="9">C33+1</f>
        <v>3</v>
      </c>
      <c r="D34" s="116">
        <v>1</v>
      </c>
      <c r="E34" s="117">
        <f t="shared" ref="E34:X34" si="10">ROUND(IF(E$30&lt;=$C34,1,IF(AND(E$30&gt;$C34,E$30&lt;=($B34+$C34)),D34*(1+E$27),0)),4)</f>
        <v>1</v>
      </c>
      <c r="F34" s="117">
        <f t="shared" si="10"/>
        <v>1</v>
      </c>
      <c r="G34" s="117">
        <f t="shared" si="10"/>
        <v>1</v>
      </c>
      <c r="H34" s="117">
        <f t="shared" si="10"/>
        <v>1.0449999999999999</v>
      </c>
      <c r="I34" s="117">
        <f t="shared" si="10"/>
        <v>1.0920000000000001</v>
      </c>
      <c r="J34" s="117">
        <f t="shared" si="10"/>
        <v>1.1411</v>
      </c>
      <c r="K34" s="117">
        <f t="shared" si="10"/>
        <v>1.1923999999999999</v>
      </c>
      <c r="L34" s="117">
        <f t="shared" si="10"/>
        <v>1.2461</v>
      </c>
      <c r="M34" s="117">
        <f t="shared" si="10"/>
        <v>0</v>
      </c>
      <c r="N34" s="117">
        <f t="shared" si="10"/>
        <v>0</v>
      </c>
      <c r="O34" s="117">
        <f t="shared" si="10"/>
        <v>0</v>
      </c>
      <c r="P34" s="117">
        <f t="shared" si="10"/>
        <v>0</v>
      </c>
      <c r="Q34" s="117">
        <f t="shared" si="10"/>
        <v>0</v>
      </c>
      <c r="R34" s="117">
        <f t="shared" si="10"/>
        <v>0</v>
      </c>
      <c r="S34" s="117">
        <f t="shared" si="10"/>
        <v>0</v>
      </c>
      <c r="T34" s="117">
        <f t="shared" si="10"/>
        <v>0</v>
      </c>
      <c r="U34" s="117">
        <f t="shared" si="10"/>
        <v>0</v>
      </c>
      <c r="V34" s="117">
        <f t="shared" si="10"/>
        <v>0</v>
      </c>
      <c r="W34" s="117">
        <f t="shared" si="10"/>
        <v>0</v>
      </c>
      <c r="X34" s="117">
        <f t="shared" si="10"/>
        <v>0</v>
      </c>
      <c r="Y34" s="85"/>
      <c r="Z34" s="83"/>
    </row>
    <row r="35" spans="2:26" x14ac:dyDescent="0.2">
      <c r="B35" s="517">
        <f t="shared" si="7"/>
        <v>5</v>
      </c>
      <c r="C35" s="114">
        <f t="shared" si="9"/>
        <v>4</v>
      </c>
      <c r="D35" s="116">
        <v>1</v>
      </c>
      <c r="E35" s="117">
        <f t="shared" ref="E35:X35" si="11">ROUND(IF(E$30&lt;=$C35,1,IF(AND(E$30&gt;$C35,E$30&lt;=($B35+$C35)),D35*(1+E$27),0)),4)</f>
        <v>1</v>
      </c>
      <c r="F35" s="117">
        <f t="shared" si="11"/>
        <v>1</v>
      </c>
      <c r="G35" s="117">
        <f t="shared" si="11"/>
        <v>1</v>
      </c>
      <c r="H35" s="117">
        <f t="shared" si="11"/>
        <v>1</v>
      </c>
      <c r="I35" s="117">
        <f t="shared" si="11"/>
        <v>1.0449999999999999</v>
      </c>
      <c r="J35" s="117">
        <f t="shared" si="11"/>
        <v>1.0920000000000001</v>
      </c>
      <c r="K35" s="117">
        <f t="shared" si="11"/>
        <v>1.1411</v>
      </c>
      <c r="L35" s="117">
        <f t="shared" si="11"/>
        <v>1.1923999999999999</v>
      </c>
      <c r="M35" s="117">
        <f t="shared" si="11"/>
        <v>1.2461</v>
      </c>
      <c r="N35" s="117">
        <f t="shared" si="11"/>
        <v>0</v>
      </c>
      <c r="O35" s="117">
        <f t="shared" si="11"/>
        <v>0</v>
      </c>
      <c r="P35" s="117">
        <f t="shared" si="11"/>
        <v>0</v>
      </c>
      <c r="Q35" s="117">
        <f t="shared" si="11"/>
        <v>0</v>
      </c>
      <c r="R35" s="117">
        <f t="shared" si="11"/>
        <v>0</v>
      </c>
      <c r="S35" s="117">
        <f t="shared" si="11"/>
        <v>0</v>
      </c>
      <c r="T35" s="117">
        <f t="shared" si="11"/>
        <v>0</v>
      </c>
      <c r="U35" s="117">
        <f t="shared" si="11"/>
        <v>0</v>
      </c>
      <c r="V35" s="117">
        <f t="shared" si="11"/>
        <v>0</v>
      </c>
      <c r="W35" s="117">
        <f t="shared" si="11"/>
        <v>0</v>
      </c>
      <c r="X35" s="117">
        <f t="shared" si="11"/>
        <v>0</v>
      </c>
      <c r="Y35" s="85"/>
      <c r="Z35" s="83"/>
    </row>
    <row r="36" spans="2:26" x14ac:dyDescent="0.2">
      <c r="B36" s="517">
        <f t="shared" si="7"/>
        <v>5</v>
      </c>
      <c r="C36" s="114">
        <f t="shared" si="9"/>
        <v>5</v>
      </c>
      <c r="D36" s="116">
        <v>1</v>
      </c>
      <c r="E36" s="117">
        <f t="shared" ref="E36:X36" si="12">ROUND(IF(E$30&lt;=$C36,1,IF(AND(E$30&gt;$C36,E$30&lt;=($B36+$C36)),D36*(1+E$27),0)),4)</f>
        <v>1</v>
      </c>
      <c r="F36" s="117">
        <f t="shared" si="12"/>
        <v>1</v>
      </c>
      <c r="G36" s="117">
        <f t="shared" si="12"/>
        <v>1</v>
      </c>
      <c r="H36" s="117">
        <f t="shared" si="12"/>
        <v>1</v>
      </c>
      <c r="I36" s="117">
        <f t="shared" si="12"/>
        <v>1</v>
      </c>
      <c r="J36" s="117">
        <f t="shared" si="12"/>
        <v>1.0449999999999999</v>
      </c>
      <c r="K36" s="117">
        <f t="shared" si="12"/>
        <v>1.0920000000000001</v>
      </c>
      <c r="L36" s="117">
        <f t="shared" si="12"/>
        <v>1.1411</v>
      </c>
      <c r="M36" s="117">
        <f t="shared" si="12"/>
        <v>1.1923999999999999</v>
      </c>
      <c r="N36" s="117">
        <f t="shared" si="12"/>
        <v>1.2461</v>
      </c>
      <c r="O36" s="117">
        <f t="shared" si="12"/>
        <v>0</v>
      </c>
      <c r="P36" s="117">
        <f t="shared" si="12"/>
        <v>0</v>
      </c>
      <c r="Q36" s="117">
        <f t="shared" si="12"/>
        <v>0</v>
      </c>
      <c r="R36" s="117">
        <f t="shared" si="12"/>
        <v>0</v>
      </c>
      <c r="S36" s="117">
        <f t="shared" si="12"/>
        <v>0</v>
      </c>
      <c r="T36" s="117">
        <f t="shared" si="12"/>
        <v>0</v>
      </c>
      <c r="U36" s="117">
        <f t="shared" si="12"/>
        <v>0</v>
      </c>
      <c r="V36" s="117">
        <f t="shared" si="12"/>
        <v>0</v>
      </c>
      <c r="W36" s="117">
        <f t="shared" si="12"/>
        <v>0</v>
      </c>
      <c r="X36" s="117">
        <f t="shared" si="12"/>
        <v>0</v>
      </c>
      <c r="Y36" s="85"/>
      <c r="Z36" s="83"/>
    </row>
    <row r="37" spans="2:26" x14ac:dyDescent="0.2">
      <c r="B37" s="517">
        <f t="shared" si="7"/>
        <v>5</v>
      </c>
      <c r="C37" s="114">
        <f t="shared" si="9"/>
        <v>6</v>
      </c>
      <c r="D37" s="116">
        <v>1</v>
      </c>
      <c r="E37" s="117">
        <f t="shared" ref="E37:X37" si="13">ROUND(IF(E$30&lt;=$C37,1,IF(AND(E$30&gt;$C37,E$30&lt;=($B37+$C37)),D37*(1+E$27),0)),4)</f>
        <v>1</v>
      </c>
      <c r="F37" s="117">
        <f t="shared" si="13"/>
        <v>1</v>
      </c>
      <c r="G37" s="117">
        <f t="shared" si="13"/>
        <v>1</v>
      </c>
      <c r="H37" s="117">
        <f t="shared" si="13"/>
        <v>1</v>
      </c>
      <c r="I37" s="117">
        <f t="shared" si="13"/>
        <v>1</v>
      </c>
      <c r="J37" s="117">
        <f t="shared" si="13"/>
        <v>1</v>
      </c>
      <c r="K37" s="117">
        <f t="shared" si="13"/>
        <v>1.0449999999999999</v>
      </c>
      <c r="L37" s="117">
        <f t="shared" si="13"/>
        <v>1.0920000000000001</v>
      </c>
      <c r="M37" s="117">
        <f t="shared" si="13"/>
        <v>1.1411</v>
      </c>
      <c r="N37" s="117">
        <f t="shared" si="13"/>
        <v>1.1923999999999999</v>
      </c>
      <c r="O37" s="117">
        <f t="shared" si="13"/>
        <v>1.2461</v>
      </c>
      <c r="P37" s="117">
        <f t="shared" si="13"/>
        <v>0</v>
      </c>
      <c r="Q37" s="117">
        <f t="shared" si="13"/>
        <v>0</v>
      </c>
      <c r="R37" s="117">
        <f t="shared" si="13"/>
        <v>0</v>
      </c>
      <c r="S37" s="117">
        <f t="shared" si="13"/>
        <v>0</v>
      </c>
      <c r="T37" s="117">
        <f t="shared" si="13"/>
        <v>0</v>
      </c>
      <c r="U37" s="117">
        <f t="shared" si="13"/>
        <v>0</v>
      </c>
      <c r="V37" s="117">
        <f t="shared" si="13"/>
        <v>0</v>
      </c>
      <c r="W37" s="117">
        <f t="shared" si="13"/>
        <v>0</v>
      </c>
      <c r="X37" s="117">
        <f t="shared" si="13"/>
        <v>0</v>
      </c>
      <c r="Y37" s="85"/>
      <c r="Z37" s="83"/>
    </row>
    <row r="38" spans="2:26" x14ac:dyDescent="0.2">
      <c r="B38" s="517">
        <f t="shared" si="7"/>
        <v>5</v>
      </c>
      <c r="C38" s="114">
        <f t="shared" si="9"/>
        <v>7</v>
      </c>
      <c r="D38" s="116">
        <v>1</v>
      </c>
      <c r="E38" s="117">
        <f t="shared" ref="E38:X38" si="14">ROUND(IF(E$30&lt;=$C38,1,IF(AND(E$30&gt;$C38,E$30&lt;=($B38+$C38)),D38*(1+E$27),0)),4)</f>
        <v>1</v>
      </c>
      <c r="F38" s="117">
        <f t="shared" si="14"/>
        <v>1</v>
      </c>
      <c r="G38" s="117">
        <f t="shared" si="14"/>
        <v>1</v>
      </c>
      <c r="H38" s="117">
        <f t="shared" si="14"/>
        <v>1</v>
      </c>
      <c r="I38" s="117">
        <f t="shared" si="14"/>
        <v>1</v>
      </c>
      <c r="J38" s="117">
        <f t="shared" si="14"/>
        <v>1</v>
      </c>
      <c r="K38" s="117">
        <f t="shared" si="14"/>
        <v>1</v>
      </c>
      <c r="L38" s="117">
        <f t="shared" si="14"/>
        <v>1.0449999999999999</v>
      </c>
      <c r="M38" s="117">
        <f t="shared" si="14"/>
        <v>1.0920000000000001</v>
      </c>
      <c r="N38" s="117">
        <f t="shared" si="14"/>
        <v>1.1411</v>
      </c>
      <c r="O38" s="117">
        <f t="shared" si="14"/>
        <v>1.1923999999999999</v>
      </c>
      <c r="P38" s="117">
        <f t="shared" si="14"/>
        <v>1.2461</v>
      </c>
      <c r="Q38" s="117">
        <f t="shared" si="14"/>
        <v>0</v>
      </c>
      <c r="R38" s="117">
        <f t="shared" si="14"/>
        <v>0</v>
      </c>
      <c r="S38" s="117">
        <f t="shared" si="14"/>
        <v>0</v>
      </c>
      <c r="T38" s="117">
        <f t="shared" si="14"/>
        <v>0</v>
      </c>
      <c r="U38" s="117">
        <f t="shared" si="14"/>
        <v>0</v>
      </c>
      <c r="V38" s="117">
        <f t="shared" si="14"/>
        <v>0</v>
      </c>
      <c r="W38" s="117">
        <f t="shared" si="14"/>
        <v>0</v>
      </c>
      <c r="X38" s="117">
        <f t="shared" si="14"/>
        <v>0</v>
      </c>
      <c r="Y38" s="85"/>
      <c r="Z38" s="83"/>
    </row>
    <row r="39" spans="2:26" x14ac:dyDescent="0.2">
      <c r="B39" s="517">
        <f t="shared" si="7"/>
        <v>5</v>
      </c>
      <c r="C39" s="114">
        <f t="shared" si="9"/>
        <v>8</v>
      </c>
      <c r="D39" s="116">
        <v>1</v>
      </c>
      <c r="E39" s="117">
        <f t="shared" ref="E39:X39" si="15">ROUND(IF(E$30&lt;=$C39,1,IF(AND(E$30&gt;$C39,E$30&lt;=($B39+$C39)),D39*(1+E$27),0)),4)</f>
        <v>1</v>
      </c>
      <c r="F39" s="117">
        <f t="shared" si="15"/>
        <v>1</v>
      </c>
      <c r="G39" s="117">
        <f t="shared" si="15"/>
        <v>1</v>
      </c>
      <c r="H39" s="117">
        <f t="shared" si="15"/>
        <v>1</v>
      </c>
      <c r="I39" s="117">
        <f t="shared" si="15"/>
        <v>1</v>
      </c>
      <c r="J39" s="117">
        <f t="shared" si="15"/>
        <v>1</v>
      </c>
      <c r="K39" s="117">
        <f t="shared" si="15"/>
        <v>1</v>
      </c>
      <c r="L39" s="117">
        <f t="shared" si="15"/>
        <v>1</v>
      </c>
      <c r="M39" s="117">
        <f t="shared" si="15"/>
        <v>1.0449999999999999</v>
      </c>
      <c r="N39" s="117">
        <f t="shared" si="15"/>
        <v>1.0920000000000001</v>
      </c>
      <c r="O39" s="117">
        <f t="shared" si="15"/>
        <v>1.1411</v>
      </c>
      <c r="P39" s="117">
        <f t="shared" si="15"/>
        <v>1.1923999999999999</v>
      </c>
      <c r="Q39" s="117">
        <f t="shared" si="15"/>
        <v>1.2461</v>
      </c>
      <c r="R39" s="117">
        <f t="shared" si="15"/>
        <v>0</v>
      </c>
      <c r="S39" s="117">
        <f t="shared" si="15"/>
        <v>0</v>
      </c>
      <c r="T39" s="117">
        <f t="shared" si="15"/>
        <v>0</v>
      </c>
      <c r="U39" s="117">
        <f t="shared" si="15"/>
        <v>0</v>
      </c>
      <c r="V39" s="117">
        <f t="shared" si="15"/>
        <v>0</v>
      </c>
      <c r="W39" s="117">
        <f t="shared" si="15"/>
        <v>0</v>
      </c>
      <c r="X39" s="117">
        <f t="shared" si="15"/>
        <v>0</v>
      </c>
      <c r="Y39" s="85"/>
      <c r="Z39" s="83"/>
    </row>
    <row r="40" spans="2:26" x14ac:dyDescent="0.2">
      <c r="B40" s="517">
        <f t="shared" si="7"/>
        <v>5</v>
      </c>
      <c r="C40" s="114">
        <f t="shared" si="9"/>
        <v>9</v>
      </c>
      <c r="D40" s="116">
        <v>1</v>
      </c>
      <c r="E40" s="117">
        <f t="shared" ref="E40:X40" si="16">ROUND(IF(E$30&lt;=$C40,1,IF(AND(E$30&gt;$C40,E$30&lt;=($B40+$C40)),D40*(1+E$27),0)),4)</f>
        <v>1</v>
      </c>
      <c r="F40" s="117">
        <f t="shared" si="16"/>
        <v>1</v>
      </c>
      <c r="G40" s="117">
        <f t="shared" si="16"/>
        <v>1</v>
      </c>
      <c r="H40" s="117">
        <f t="shared" si="16"/>
        <v>1</v>
      </c>
      <c r="I40" s="117">
        <f t="shared" si="16"/>
        <v>1</v>
      </c>
      <c r="J40" s="117">
        <f t="shared" si="16"/>
        <v>1</v>
      </c>
      <c r="K40" s="117">
        <f t="shared" si="16"/>
        <v>1</v>
      </c>
      <c r="L40" s="117">
        <f t="shared" si="16"/>
        <v>1</v>
      </c>
      <c r="M40" s="117">
        <f t="shared" si="16"/>
        <v>1</v>
      </c>
      <c r="N40" s="117">
        <f t="shared" si="16"/>
        <v>1.0449999999999999</v>
      </c>
      <c r="O40" s="117">
        <f t="shared" si="16"/>
        <v>1.0920000000000001</v>
      </c>
      <c r="P40" s="117">
        <f t="shared" si="16"/>
        <v>1.1411</v>
      </c>
      <c r="Q40" s="117">
        <f t="shared" si="16"/>
        <v>1.1923999999999999</v>
      </c>
      <c r="R40" s="117">
        <f t="shared" si="16"/>
        <v>1.2461</v>
      </c>
      <c r="S40" s="117">
        <f t="shared" si="16"/>
        <v>0</v>
      </c>
      <c r="T40" s="117">
        <f t="shared" si="16"/>
        <v>0</v>
      </c>
      <c r="U40" s="117">
        <f t="shared" si="16"/>
        <v>0</v>
      </c>
      <c r="V40" s="117">
        <f t="shared" si="16"/>
        <v>0</v>
      </c>
      <c r="W40" s="117">
        <f t="shared" si="16"/>
        <v>0</v>
      </c>
      <c r="X40" s="117">
        <f t="shared" si="16"/>
        <v>0</v>
      </c>
      <c r="Y40" s="85"/>
      <c r="Z40" s="83"/>
    </row>
    <row r="41" spans="2:26" x14ac:dyDescent="0.2">
      <c r="B41" s="517">
        <f t="shared" si="7"/>
        <v>5</v>
      </c>
      <c r="C41" s="114">
        <f t="shared" si="9"/>
        <v>10</v>
      </c>
      <c r="D41" s="116">
        <v>1</v>
      </c>
      <c r="E41" s="117">
        <f t="shared" ref="E41:X41" si="17">ROUND(IF(E$30&lt;=$C41,1,IF(AND(E$30&gt;$C41,E$30&lt;=($B41+$C41)),D41*(1+E$27),0)),4)</f>
        <v>1</v>
      </c>
      <c r="F41" s="117">
        <f t="shared" si="17"/>
        <v>1</v>
      </c>
      <c r="G41" s="117">
        <f t="shared" si="17"/>
        <v>1</v>
      </c>
      <c r="H41" s="117">
        <f t="shared" si="17"/>
        <v>1</v>
      </c>
      <c r="I41" s="117">
        <f t="shared" si="17"/>
        <v>1</v>
      </c>
      <c r="J41" s="117">
        <f t="shared" si="17"/>
        <v>1</v>
      </c>
      <c r="K41" s="117">
        <f t="shared" si="17"/>
        <v>1</v>
      </c>
      <c r="L41" s="117">
        <f t="shared" si="17"/>
        <v>1</v>
      </c>
      <c r="M41" s="117">
        <f t="shared" si="17"/>
        <v>1</v>
      </c>
      <c r="N41" s="117">
        <f t="shared" si="17"/>
        <v>1</v>
      </c>
      <c r="O41" s="117">
        <f t="shared" si="17"/>
        <v>1.0449999999999999</v>
      </c>
      <c r="P41" s="117">
        <f t="shared" si="17"/>
        <v>1.0920000000000001</v>
      </c>
      <c r="Q41" s="117">
        <f t="shared" si="17"/>
        <v>1.1411</v>
      </c>
      <c r="R41" s="117">
        <f t="shared" si="17"/>
        <v>1.1923999999999999</v>
      </c>
      <c r="S41" s="117">
        <f t="shared" si="17"/>
        <v>1.2461</v>
      </c>
      <c r="T41" s="117">
        <f t="shared" si="17"/>
        <v>0</v>
      </c>
      <c r="U41" s="117">
        <f t="shared" si="17"/>
        <v>0</v>
      </c>
      <c r="V41" s="117">
        <f t="shared" si="17"/>
        <v>0</v>
      </c>
      <c r="W41" s="117">
        <f t="shared" si="17"/>
        <v>0</v>
      </c>
      <c r="X41" s="117">
        <f t="shared" si="17"/>
        <v>0</v>
      </c>
      <c r="Y41" s="85"/>
      <c r="Z41" s="83"/>
    </row>
    <row r="42" spans="2:26" x14ac:dyDescent="0.2">
      <c r="B42" s="517">
        <f t="shared" si="7"/>
        <v>5</v>
      </c>
      <c r="C42" s="114">
        <f t="shared" si="9"/>
        <v>11</v>
      </c>
      <c r="D42" s="116">
        <v>1</v>
      </c>
      <c r="E42" s="117">
        <f t="shared" ref="E42:X42" si="18">ROUND(IF(E$30&lt;=$C42,1,IF(AND(E$30&gt;$C42,E$30&lt;=($B42+$C42)),D42*(1+E$27),0)),4)</f>
        <v>1</v>
      </c>
      <c r="F42" s="117">
        <f t="shared" si="18"/>
        <v>1</v>
      </c>
      <c r="G42" s="117">
        <f t="shared" si="18"/>
        <v>1</v>
      </c>
      <c r="H42" s="117">
        <f t="shared" si="18"/>
        <v>1</v>
      </c>
      <c r="I42" s="117">
        <f t="shared" si="18"/>
        <v>1</v>
      </c>
      <c r="J42" s="117">
        <f t="shared" si="18"/>
        <v>1</v>
      </c>
      <c r="K42" s="117">
        <f t="shared" si="18"/>
        <v>1</v>
      </c>
      <c r="L42" s="117">
        <f t="shared" si="18"/>
        <v>1</v>
      </c>
      <c r="M42" s="117">
        <f t="shared" si="18"/>
        <v>1</v>
      </c>
      <c r="N42" s="117">
        <f t="shared" si="18"/>
        <v>1</v>
      </c>
      <c r="O42" s="117">
        <f t="shared" si="18"/>
        <v>1</v>
      </c>
      <c r="P42" s="117">
        <f t="shared" si="18"/>
        <v>1.0449999999999999</v>
      </c>
      <c r="Q42" s="117">
        <f t="shared" si="18"/>
        <v>1.0920000000000001</v>
      </c>
      <c r="R42" s="117">
        <f t="shared" si="18"/>
        <v>1.1411</v>
      </c>
      <c r="S42" s="117">
        <f t="shared" si="18"/>
        <v>1.1923999999999999</v>
      </c>
      <c r="T42" s="117">
        <f t="shared" si="18"/>
        <v>1.2461</v>
      </c>
      <c r="U42" s="117">
        <f t="shared" si="18"/>
        <v>0</v>
      </c>
      <c r="V42" s="117">
        <f t="shared" si="18"/>
        <v>0</v>
      </c>
      <c r="W42" s="117">
        <f t="shared" si="18"/>
        <v>0</v>
      </c>
      <c r="X42" s="117">
        <f t="shared" si="18"/>
        <v>0</v>
      </c>
      <c r="Y42" s="85"/>
      <c r="Z42" s="83"/>
    </row>
    <row r="43" spans="2:26" x14ac:dyDescent="0.2">
      <c r="B43" s="517">
        <f t="shared" si="7"/>
        <v>5</v>
      </c>
      <c r="C43" s="114">
        <f t="shared" si="9"/>
        <v>12</v>
      </c>
      <c r="D43" s="116">
        <v>1</v>
      </c>
      <c r="E43" s="117">
        <f t="shared" ref="E43:X43" si="19">ROUND(IF(E$30&lt;=$C43,1,IF(AND(E$30&gt;$C43,E$30&lt;=($B43+$C43)),D43*(1+E$27),0)),4)</f>
        <v>1</v>
      </c>
      <c r="F43" s="117">
        <f t="shared" si="19"/>
        <v>1</v>
      </c>
      <c r="G43" s="117">
        <f t="shared" si="19"/>
        <v>1</v>
      </c>
      <c r="H43" s="117">
        <f t="shared" si="19"/>
        <v>1</v>
      </c>
      <c r="I43" s="117">
        <f t="shared" si="19"/>
        <v>1</v>
      </c>
      <c r="J43" s="117">
        <f t="shared" si="19"/>
        <v>1</v>
      </c>
      <c r="K43" s="117">
        <f t="shared" si="19"/>
        <v>1</v>
      </c>
      <c r="L43" s="117">
        <f t="shared" si="19"/>
        <v>1</v>
      </c>
      <c r="M43" s="117">
        <f t="shared" si="19"/>
        <v>1</v>
      </c>
      <c r="N43" s="117">
        <f t="shared" si="19"/>
        <v>1</v>
      </c>
      <c r="O43" s="117">
        <f t="shared" si="19"/>
        <v>1</v>
      </c>
      <c r="P43" s="117">
        <f t="shared" si="19"/>
        <v>1</v>
      </c>
      <c r="Q43" s="117">
        <f t="shared" si="19"/>
        <v>1.0449999999999999</v>
      </c>
      <c r="R43" s="117">
        <f t="shared" si="19"/>
        <v>1.0920000000000001</v>
      </c>
      <c r="S43" s="117">
        <f t="shared" si="19"/>
        <v>1.1411</v>
      </c>
      <c r="T43" s="117">
        <f t="shared" si="19"/>
        <v>1.1923999999999999</v>
      </c>
      <c r="U43" s="117">
        <f t="shared" si="19"/>
        <v>1.2461</v>
      </c>
      <c r="V43" s="117">
        <f t="shared" si="19"/>
        <v>0</v>
      </c>
      <c r="W43" s="117">
        <f t="shared" si="19"/>
        <v>0</v>
      </c>
      <c r="X43" s="117">
        <f t="shared" si="19"/>
        <v>0</v>
      </c>
      <c r="Y43" s="85"/>
      <c r="Z43" s="83"/>
    </row>
    <row r="44" spans="2:26" x14ac:dyDescent="0.2">
      <c r="B44" s="517">
        <f t="shared" si="7"/>
        <v>5</v>
      </c>
      <c r="C44" s="114">
        <f t="shared" si="9"/>
        <v>13</v>
      </c>
      <c r="D44" s="116">
        <v>1</v>
      </c>
      <c r="E44" s="117">
        <f t="shared" ref="E44:X44" si="20">ROUND(IF(E$30&lt;=$C44,1,IF(AND(E$30&gt;$C44,E$30&lt;=($B44+$C44)),D44*(1+E$27),0)),4)</f>
        <v>1</v>
      </c>
      <c r="F44" s="117">
        <f t="shared" si="20"/>
        <v>1</v>
      </c>
      <c r="G44" s="117">
        <f t="shared" si="20"/>
        <v>1</v>
      </c>
      <c r="H44" s="117">
        <f t="shared" si="20"/>
        <v>1</v>
      </c>
      <c r="I44" s="117">
        <f t="shared" si="20"/>
        <v>1</v>
      </c>
      <c r="J44" s="117">
        <f t="shared" si="20"/>
        <v>1</v>
      </c>
      <c r="K44" s="117">
        <f t="shared" si="20"/>
        <v>1</v>
      </c>
      <c r="L44" s="117">
        <f t="shared" si="20"/>
        <v>1</v>
      </c>
      <c r="M44" s="117">
        <f t="shared" si="20"/>
        <v>1</v>
      </c>
      <c r="N44" s="117">
        <f t="shared" si="20"/>
        <v>1</v>
      </c>
      <c r="O44" s="117">
        <f t="shared" si="20"/>
        <v>1</v>
      </c>
      <c r="P44" s="117">
        <f t="shared" si="20"/>
        <v>1</v>
      </c>
      <c r="Q44" s="117">
        <f t="shared" si="20"/>
        <v>1</v>
      </c>
      <c r="R44" s="117">
        <f t="shared" si="20"/>
        <v>1.0449999999999999</v>
      </c>
      <c r="S44" s="117">
        <f t="shared" si="20"/>
        <v>1.0920000000000001</v>
      </c>
      <c r="T44" s="117">
        <f t="shared" si="20"/>
        <v>1.1411</v>
      </c>
      <c r="U44" s="117">
        <f t="shared" si="20"/>
        <v>1.1923999999999999</v>
      </c>
      <c r="V44" s="117">
        <f t="shared" si="20"/>
        <v>1.2461</v>
      </c>
      <c r="W44" s="117">
        <f t="shared" si="20"/>
        <v>0</v>
      </c>
      <c r="X44" s="117">
        <f t="shared" si="20"/>
        <v>0</v>
      </c>
      <c r="Y44" s="85"/>
      <c r="Z44" s="83"/>
    </row>
    <row r="45" spans="2:26" x14ac:dyDescent="0.2">
      <c r="B45" s="517">
        <f t="shared" si="7"/>
        <v>5</v>
      </c>
      <c r="C45" s="114">
        <f t="shared" si="9"/>
        <v>14</v>
      </c>
      <c r="D45" s="116">
        <v>1</v>
      </c>
      <c r="E45" s="117">
        <f t="shared" ref="E45:X45" si="21">ROUND(IF(E$30&lt;=$C45,1,IF(AND(E$30&gt;$C45,E$30&lt;=($B45+$C45)),D45*(1+E$27),0)),4)</f>
        <v>1</v>
      </c>
      <c r="F45" s="117">
        <f t="shared" si="21"/>
        <v>1</v>
      </c>
      <c r="G45" s="117">
        <f t="shared" si="21"/>
        <v>1</v>
      </c>
      <c r="H45" s="117">
        <f t="shared" si="21"/>
        <v>1</v>
      </c>
      <c r="I45" s="117">
        <f t="shared" si="21"/>
        <v>1</v>
      </c>
      <c r="J45" s="117">
        <f t="shared" si="21"/>
        <v>1</v>
      </c>
      <c r="K45" s="117">
        <f t="shared" si="21"/>
        <v>1</v>
      </c>
      <c r="L45" s="117">
        <f t="shared" si="21"/>
        <v>1</v>
      </c>
      <c r="M45" s="117">
        <f t="shared" si="21"/>
        <v>1</v>
      </c>
      <c r="N45" s="117">
        <f t="shared" si="21"/>
        <v>1</v>
      </c>
      <c r="O45" s="117">
        <f t="shared" si="21"/>
        <v>1</v>
      </c>
      <c r="P45" s="117">
        <f t="shared" si="21"/>
        <v>1</v>
      </c>
      <c r="Q45" s="117">
        <f t="shared" si="21"/>
        <v>1</v>
      </c>
      <c r="R45" s="117">
        <f t="shared" si="21"/>
        <v>1</v>
      </c>
      <c r="S45" s="117">
        <f t="shared" si="21"/>
        <v>1.0449999999999999</v>
      </c>
      <c r="T45" s="117">
        <f t="shared" si="21"/>
        <v>1.0920000000000001</v>
      </c>
      <c r="U45" s="117">
        <f t="shared" si="21"/>
        <v>1.1411</v>
      </c>
      <c r="V45" s="117">
        <f t="shared" si="21"/>
        <v>1.1923999999999999</v>
      </c>
      <c r="W45" s="117">
        <f t="shared" si="21"/>
        <v>1.2461</v>
      </c>
      <c r="X45" s="117">
        <f t="shared" si="21"/>
        <v>0</v>
      </c>
      <c r="Y45" s="85"/>
      <c r="Z45" s="83"/>
    </row>
    <row r="46" spans="2:26" x14ac:dyDescent="0.2">
      <c r="B46" s="517">
        <f t="shared" si="7"/>
        <v>5</v>
      </c>
      <c r="C46" s="114">
        <f t="shared" si="9"/>
        <v>15</v>
      </c>
      <c r="D46" s="116">
        <v>1</v>
      </c>
      <c r="E46" s="117">
        <f t="shared" ref="E46:X46" si="22">ROUND(IF(E$30&lt;=$C46,1,IF(AND(E$30&gt;$C46,E$30&lt;=($B46+$C46)),D46*(1+E$27),0)),4)</f>
        <v>1</v>
      </c>
      <c r="F46" s="117">
        <f t="shared" si="22"/>
        <v>1</v>
      </c>
      <c r="G46" s="117">
        <f t="shared" si="22"/>
        <v>1</v>
      </c>
      <c r="H46" s="117">
        <f t="shared" si="22"/>
        <v>1</v>
      </c>
      <c r="I46" s="117">
        <f t="shared" si="22"/>
        <v>1</v>
      </c>
      <c r="J46" s="117">
        <f t="shared" si="22"/>
        <v>1</v>
      </c>
      <c r="K46" s="117">
        <f t="shared" si="22"/>
        <v>1</v>
      </c>
      <c r="L46" s="117">
        <f t="shared" si="22"/>
        <v>1</v>
      </c>
      <c r="M46" s="117">
        <f t="shared" si="22"/>
        <v>1</v>
      </c>
      <c r="N46" s="117">
        <f t="shared" si="22"/>
        <v>1</v>
      </c>
      <c r="O46" s="117">
        <f t="shared" si="22"/>
        <v>1</v>
      </c>
      <c r="P46" s="117">
        <f t="shared" si="22"/>
        <v>1</v>
      </c>
      <c r="Q46" s="117">
        <f t="shared" si="22"/>
        <v>1</v>
      </c>
      <c r="R46" s="117">
        <f t="shared" si="22"/>
        <v>1</v>
      </c>
      <c r="S46" s="117">
        <f t="shared" si="22"/>
        <v>1</v>
      </c>
      <c r="T46" s="117">
        <f t="shared" si="22"/>
        <v>1.0449999999999999</v>
      </c>
      <c r="U46" s="117">
        <f t="shared" si="22"/>
        <v>1.0920000000000001</v>
      </c>
      <c r="V46" s="117">
        <f t="shared" si="22"/>
        <v>1.1411</v>
      </c>
      <c r="W46" s="117">
        <f t="shared" si="22"/>
        <v>1.1923999999999999</v>
      </c>
      <c r="X46" s="117">
        <f t="shared" si="22"/>
        <v>1.2461</v>
      </c>
      <c r="Y46" s="85"/>
      <c r="Z46" s="83"/>
    </row>
    <row r="47" spans="2:26" x14ac:dyDescent="0.2">
      <c r="B47" s="517">
        <f t="shared" si="7"/>
        <v>4</v>
      </c>
      <c r="C47" s="114">
        <f t="shared" si="9"/>
        <v>16</v>
      </c>
      <c r="D47" s="116">
        <v>1</v>
      </c>
      <c r="E47" s="117">
        <f t="shared" ref="E47:X47" si="23">ROUND(IF(E$30&lt;=$C47,1,IF(AND(E$30&gt;$C47,E$30&lt;=($B47+$C47)),D47*(1+E$27),0)),4)</f>
        <v>1</v>
      </c>
      <c r="F47" s="117">
        <f t="shared" si="23"/>
        <v>1</v>
      </c>
      <c r="G47" s="117">
        <f t="shared" si="23"/>
        <v>1</v>
      </c>
      <c r="H47" s="117">
        <f t="shared" si="23"/>
        <v>1</v>
      </c>
      <c r="I47" s="117">
        <f t="shared" si="23"/>
        <v>1</v>
      </c>
      <c r="J47" s="117">
        <f t="shared" si="23"/>
        <v>1</v>
      </c>
      <c r="K47" s="117">
        <f t="shared" si="23"/>
        <v>1</v>
      </c>
      <c r="L47" s="117">
        <f t="shared" si="23"/>
        <v>1</v>
      </c>
      <c r="M47" s="117">
        <f t="shared" si="23"/>
        <v>1</v>
      </c>
      <c r="N47" s="117">
        <f t="shared" si="23"/>
        <v>1</v>
      </c>
      <c r="O47" s="117">
        <f t="shared" si="23"/>
        <v>1</v>
      </c>
      <c r="P47" s="117">
        <f t="shared" si="23"/>
        <v>1</v>
      </c>
      <c r="Q47" s="117">
        <f t="shared" si="23"/>
        <v>1</v>
      </c>
      <c r="R47" s="117">
        <f t="shared" si="23"/>
        <v>1</v>
      </c>
      <c r="S47" s="117">
        <f t="shared" si="23"/>
        <v>1</v>
      </c>
      <c r="T47" s="117">
        <f t="shared" si="23"/>
        <v>1</v>
      </c>
      <c r="U47" s="117">
        <f t="shared" si="23"/>
        <v>1.0449999999999999</v>
      </c>
      <c r="V47" s="117">
        <f t="shared" si="23"/>
        <v>1.0920000000000001</v>
      </c>
      <c r="W47" s="117">
        <f t="shared" si="23"/>
        <v>1.1411</v>
      </c>
      <c r="X47" s="117">
        <f t="shared" si="23"/>
        <v>1.1923999999999999</v>
      </c>
      <c r="Y47" s="85"/>
      <c r="Z47" s="83"/>
    </row>
    <row r="48" spans="2:26" x14ac:dyDescent="0.2">
      <c r="B48" s="517">
        <f t="shared" si="7"/>
        <v>3</v>
      </c>
      <c r="C48" s="114">
        <f t="shared" si="9"/>
        <v>17</v>
      </c>
      <c r="D48" s="116">
        <v>1</v>
      </c>
      <c r="E48" s="117">
        <f t="shared" ref="E48:X48" si="24">ROUND(IF(E$30&lt;=$C48,1,IF(AND(E$30&gt;$C48,E$30&lt;=($B48+$C48)),D48*(1+E$27),0)),4)</f>
        <v>1</v>
      </c>
      <c r="F48" s="117">
        <f t="shared" si="24"/>
        <v>1</v>
      </c>
      <c r="G48" s="117">
        <f t="shared" si="24"/>
        <v>1</v>
      </c>
      <c r="H48" s="117">
        <f t="shared" si="24"/>
        <v>1</v>
      </c>
      <c r="I48" s="117">
        <f t="shared" si="24"/>
        <v>1</v>
      </c>
      <c r="J48" s="117">
        <f t="shared" si="24"/>
        <v>1</v>
      </c>
      <c r="K48" s="117">
        <f t="shared" si="24"/>
        <v>1</v>
      </c>
      <c r="L48" s="117">
        <f t="shared" si="24"/>
        <v>1</v>
      </c>
      <c r="M48" s="117">
        <f t="shared" si="24"/>
        <v>1</v>
      </c>
      <c r="N48" s="117">
        <f t="shared" si="24"/>
        <v>1</v>
      </c>
      <c r="O48" s="117">
        <f t="shared" si="24"/>
        <v>1</v>
      </c>
      <c r="P48" s="117">
        <f t="shared" si="24"/>
        <v>1</v>
      </c>
      <c r="Q48" s="117">
        <f t="shared" si="24"/>
        <v>1</v>
      </c>
      <c r="R48" s="117">
        <f t="shared" si="24"/>
        <v>1</v>
      </c>
      <c r="S48" s="117">
        <f t="shared" si="24"/>
        <v>1</v>
      </c>
      <c r="T48" s="117">
        <f t="shared" si="24"/>
        <v>1</v>
      </c>
      <c r="U48" s="117">
        <f t="shared" si="24"/>
        <v>1</v>
      </c>
      <c r="V48" s="117">
        <f t="shared" si="24"/>
        <v>1.0449999999999999</v>
      </c>
      <c r="W48" s="117">
        <f t="shared" si="24"/>
        <v>1.0920000000000001</v>
      </c>
      <c r="X48" s="117">
        <f t="shared" si="24"/>
        <v>1.1411</v>
      </c>
      <c r="Y48" s="85"/>
      <c r="Z48" s="83"/>
    </row>
    <row r="49" spans="2:27" x14ac:dyDescent="0.2">
      <c r="B49" s="517">
        <f t="shared" si="7"/>
        <v>2</v>
      </c>
      <c r="C49" s="114">
        <f t="shared" si="9"/>
        <v>18</v>
      </c>
      <c r="D49" s="116">
        <v>1</v>
      </c>
      <c r="E49" s="117">
        <f t="shared" ref="E49:X49" si="25">ROUND(IF(E$30&lt;=$C49,1,IF(AND(E$30&gt;$C49,E$30&lt;=($B49+$C49)),D49*(1+E$27),0)),4)</f>
        <v>1</v>
      </c>
      <c r="F49" s="117">
        <f t="shared" si="25"/>
        <v>1</v>
      </c>
      <c r="G49" s="117">
        <f t="shared" si="25"/>
        <v>1</v>
      </c>
      <c r="H49" s="117">
        <f t="shared" si="25"/>
        <v>1</v>
      </c>
      <c r="I49" s="117">
        <f t="shared" si="25"/>
        <v>1</v>
      </c>
      <c r="J49" s="117">
        <f t="shared" si="25"/>
        <v>1</v>
      </c>
      <c r="K49" s="117">
        <f t="shared" si="25"/>
        <v>1</v>
      </c>
      <c r="L49" s="117">
        <f t="shared" si="25"/>
        <v>1</v>
      </c>
      <c r="M49" s="117">
        <f t="shared" si="25"/>
        <v>1</v>
      </c>
      <c r="N49" s="117">
        <f t="shared" si="25"/>
        <v>1</v>
      </c>
      <c r="O49" s="117">
        <f t="shared" si="25"/>
        <v>1</v>
      </c>
      <c r="P49" s="117">
        <f t="shared" si="25"/>
        <v>1</v>
      </c>
      <c r="Q49" s="117">
        <f t="shared" si="25"/>
        <v>1</v>
      </c>
      <c r="R49" s="117">
        <f t="shared" si="25"/>
        <v>1</v>
      </c>
      <c r="S49" s="117">
        <f t="shared" si="25"/>
        <v>1</v>
      </c>
      <c r="T49" s="117">
        <f t="shared" si="25"/>
        <v>1</v>
      </c>
      <c r="U49" s="117">
        <f t="shared" si="25"/>
        <v>1</v>
      </c>
      <c r="V49" s="117">
        <f t="shared" si="25"/>
        <v>1</v>
      </c>
      <c r="W49" s="117">
        <f t="shared" si="25"/>
        <v>1.0449999999999999</v>
      </c>
      <c r="X49" s="117">
        <f t="shared" si="25"/>
        <v>1.0920000000000001</v>
      </c>
      <c r="Y49" s="85"/>
      <c r="Z49" s="83"/>
    </row>
    <row r="50" spans="2:27" x14ac:dyDescent="0.2">
      <c r="B50" s="517">
        <f t="shared" si="7"/>
        <v>1</v>
      </c>
      <c r="C50" s="114">
        <f t="shared" si="9"/>
        <v>19</v>
      </c>
      <c r="D50" s="116">
        <v>1</v>
      </c>
      <c r="E50" s="117">
        <f t="shared" ref="E50:X50" si="26">ROUND(IF(E$30&lt;=$C50,1,IF(AND(E$30&gt;$C50,E$30&lt;=($B50+$C50)),D50*(1+E$27),0)),4)</f>
        <v>1</v>
      </c>
      <c r="F50" s="117">
        <f t="shared" si="26"/>
        <v>1</v>
      </c>
      <c r="G50" s="117">
        <f t="shared" si="26"/>
        <v>1</v>
      </c>
      <c r="H50" s="117">
        <f t="shared" si="26"/>
        <v>1</v>
      </c>
      <c r="I50" s="117">
        <f t="shared" si="26"/>
        <v>1</v>
      </c>
      <c r="J50" s="117">
        <f t="shared" si="26"/>
        <v>1</v>
      </c>
      <c r="K50" s="117">
        <f t="shared" si="26"/>
        <v>1</v>
      </c>
      <c r="L50" s="117">
        <f t="shared" si="26"/>
        <v>1</v>
      </c>
      <c r="M50" s="117">
        <f t="shared" si="26"/>
        <v>1</v>
      </c>
      <c r="N50" s="117">
        <f t="shared" si="26"/>
        <v>1</v>
      </c>
      <c r="O50" s="117">
        <f t="shared" si="26"/>
        <v>1</v>
      </c>
      <c r="P50" s="117">
        <f t="shared" si="26"/>
        <v>1</v>
      </c>
      <c r="Q50" s="117">
        <f t="shared" si="26"/>
        <v>1</v>
      </c>
      <c r="R50" s="117">
        <f t="shared" si="26"/>
        <v>1</v>
      </c>
      <c r="S50" s="117">
        <f t="shared" si="26"/>
        <v>1</v>
      </c>
      <c r="T50" s="117">
        <f t="shared" si="26"/>
        <v>1</v>
      </c>
      <c r="U50" s="117">
        <f t="shared" si="26"/>
        <v>1</v>
      </c>
      <c r="V50" s="117">
        <f t="shared" si="26"/>
        <v>1</v>
      </c>
      <c r="W50" s="117">
        <f t="shared" si="26"/>
        <v>1</v>
      </c>
      <c r="X50" s="117">
        <f t="shared" si="26"/>
        <v>1.0449999999999999</v>
      </c>
      <c r="Y50" s="85"/>
      <c r="Z50" s="83"/>
    </row>
    <row r="51" spans="2:27" x14ac:dyDescent="0.2">
      <c r="B51" s="517">
        <f t="shared" si="7"/>
        <v>0</v>
      </c>
      <c r="C51" s="114">
        <f t="shared" si="9"/>
        <v>20</v>
      </c>
      <c r="D51" s="116">
        <v>1</v>
      </c>
      <c r="E51" s="117">
        <f t="shared" ref="E51:X51" si="27">ROUND(IF(E$30&lt;=$C51,1,IF(AND(E$30&gt;$C51,E$30&lt;=($B51+$C51)),D51*(1+E$27),0)),4)</f>
        <v>1</v>
      </c>
      <c r="F51" s="117">
        <f t="shared" si="27"/>
        <v>1</v>
      </c>
      <c r="G51" s="117">
        <f t="shared" si="27"/>
        <v>1</v>
      </c>
      <c r="H51" s="117">
        <f t="shared" si="27"/>
        <v>1</v>
      </c>
      <c r="I51" s="117">
        <f t="shared" si="27"/>
        <v>1</v>
      </c>
      <c r="J51" s="117">
        <f t="shared" si="27"/>
        <v>1</v>
      </c>
      <c r="K51" s="117">
        <f t="shared" si="27"/>
        <v>1</v>
      </c>
      <c r="L51" s="117">
        <f t="shared" si="27"/>
        <v>1</v>
      </c>
      <c r="M51" s="117">
        <f t="shared" si="27"/>
        <v>1</v>
      </c>
      <c r="N51" s="117">
        <f t="shared" si="27"/>
        <v>1</v>
      </c>
      <c r="O51" s="117">
        <f t="shared" si="27"/>
        <v>1</v>
      </c>
      <c r="P51" s="117">
        <f t="shared" si="27"/>
        <v>1</v>
      </c>
      <c r="Q51" s="117">
        <f t="shared" si="27"/>
        <v>1</v>
      </c>
      <c r="R51" s="117">
        <f t="shared" si="27"/>
        <v>1</v>
      </c>
      <c r="S51" s="117">
        <f t="shared" si="27"/>
        <v>1</v>
      </c>
      <c r="T51" s="117">
        <f t="shared" si="27"/>
        <v>1</v>
      </c>
      <c r="U51" s="117">
        <f t="shared" si="27"/>
        <v>1</v>
      </c>
      <c r="V51" s="117">
        <f t="shared" si="27"/>
        <v>1</v>
      </c>
      <c r="W51" s="117">
        <f t="shared" si="27"/>
        <v>1</v>
      </c>
      <c r="X51" s="117">
        <f t="shared" si="27"/>
        <v>1</v>
      </c>
      <c r="Y51" s="85"/>
      <c r="Z51" s="83"/>
    </row>
    <row r="52" spans="2:27" x14ac:dyDescent="0.2">
      <c r="B52" s="98"/>
      <c r="C52" s="82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3"/>
    </row>
    <row r="55" spans="2:27" x14ac:dyDescent="0.2">
      <c r="B55" s="92" t="str">
        <f>B$9</f>
        <v>Imobilizado/ Intangível - 10 anos</v>
      </c>
      <c r="C55" s="93">
        <f>$C$9</f>
        <v>10</v>
      </c>
      <c r="D55" s="99"/>
      <c r="E55" s="94">
        <f>E$7</f>
        <v>1</v>
      </c>
      <c r="F55" s="94">
        <f t="shared" ref="F55:X55" si="28">F$7</f>
        <v>2</v>
      </c>
      <c r="G55" s="94">
        <f t="shared" si="28"/>
        <v>3</v>
      </c>
      <c r="H55" s="94">
        <f t="shared" si="28"/>
        <v>4</v>
      </c>
      <c r="I55" s="94">
        <f t="shared" si="28"/>
        <v>5</v>
      </c>
      <c r="J55" s="94">
        <f t="shared" si="28"/>
        <v>6</v>
      </c>
      <c r="K55" s="94">
        <f t="shared" si="28"/>
        <v>7</v>
      </c>
      <c r="L55" s="94">
        <f t="shared" si="28"/>
        <v>8</v>
      </c>
      <c r="M55" s="94">
        <f t="shared" si="28"/>
        <v>9</v>
      </c>
      <c r="N55" s="94">
        <f t="shared" si="28"/>
        <v>10</v>
      </c>
      <c r="O55" s="94">
        <f t="shared" si="28"/>
        <v>11</v>
      </c>
      <c r="P55" s="94">
        <f t="shared" si="28"/>
        <v>12</v>
      </c>
      <c r="Q55" s="94">
        <f t="shared" si="28"/>
        <v>13</v>
      </c>
      <c r="R55" s="94">
        <f t="shared" si="28"/>
        <v>14</v>
      </c>
      <c r="S55" s="94">
        <f t="shared" si="28"/>
        <v>15</v>
      </c>
      <c r="T55" s="94">
        <f t="shared" si="28"/>
        <v>16</v>
      </c>
      <c r="U55" s="94">
        <f t="shared" si="28"/>
        <v>17</v>
      </c>
      <c r="V55" s="94">
        <f t="shared" si="28"/>
        <v>18</v>
      </c>
      <c r="W55" s="94">
        <f t="shared" si="28"/>
        <v>19</v>
      </c>
      <c r="X55" s="94">
        <f t="shared" si="28"/>
        <v>20</v>
      </c>
      <c r="Y55" s="84"/>
      <c r="Z55" s="84"/>
      <c r="AA55" s="84"/>
    </row>
    <row r="56" spans="2:27" x14ac:dyDescent="0.2">
      <c r="B56" s="517">
        <v>20</v>
      </c>
      <c r="C56" s="114"/>
      <c r="D56" s="100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84"/>
      <c r="Z56" s="84"/>
      <c r="AA56" s="84"/>
    </row>
    <row r="57" spans="2:27" x14ac:dyDescent="0.2">
      <c r="B57" s="517">
        <f>MIN(C$55,MAX((B$56-C56-1),0))</f>
        <v>10</v>
      </c>
      <c r="C57" s="114">
        <f>$E$7</f>
        <v>1</v>
      </c>
      <c r="D57" s="116">
        <v>1</v>
      </c>
      <c r="E57" s="117">
        <f t="shared" ref="E57:X57" si="29">ROUND(IF(E$55&lt;=$C57,1,IF(AND(E$55&gt;$C57,E$55&lt;=($B57+$C57)),D57*(1+E$27),0)),4)</f>
        <v>1</v>
      </c>
      <c r="F57" s="117">
        <f t="shared" si="29"/>
        <v>1.0449999999999999</v>
      </c>
      <c r="G57" s="117">
        <f t="shared" si="29"/>
        <v>1.0920000000000001</v>
      </c>
      <c r="H57" s="117">
        <f t="shared" si="29"/>
        <v>1.1411</v>
      </c>
      <c r="I57" s="117">
        <f t="shared" si="29"/>
        <v>1.1923999999999999</v>
      </c>
      <c r="J57" s="117">
        <f t="shared" si="29"/>
        <v>1.2461</v>
      </c>
      <c r="K57" s="117">
        <f t="shared" si="29"/>
        <v>1.3022</v>
      </c>
      <c r="L57" s="117">
        <f t="shared" si="29"/>
        <v>1.3608</v>
      </c>
      <c r="M57" s="117">
        <f t="shared" si="29"/>
        <v>1.4219999999999999</v>
      </c>
      <c r="N57" s="117">
        <f t="shared" si="29"/>
        <v>1.486</v>
      </c>
      <c r="O57" s="117">
        <f t="shared" si="29"/>
        <v>1.5528999999999999</v>
      </c>
      <c r="P57" s="117">
        <f t="shared" si="29"/>
        <v>0</v>
      </c>
      <c r="Q57" s="117">
        <f t="shared" si="29"/>
        <v>0</v>
      </c>
      <c r="R57" s="117">
        <f t="shared" si="29"/>
        <v>0</v>
      </c>
      <c r="S57" s="117">
        <f t="shared" si="29"/>
        <v>0</v>
      </c>
      <c r="T57" s="117">
        <f t="shared" si="29"/>
        <v>0</v>
      </c>
      <c r="U57" s="117">
        <f t="shared" si="29"/>
        <v>0</v>
      </c>
      <c r="V57" s="117">
        <f t="shared" si="29"/>
        <v>0</v>
      </c>
      <c r="W57" s="117">
        <f t="shared" si="29"/>
        <v>0</v>
      </c>
      <c r="X57" s="117">
        <f t="shared" si="29"/>
        <v>0</v>
      </c>
      <c r="Y57" s="87"/>
      <c r="Z57" s="88"/>
      <c r="AA57" s="84"/>
    </row>
    <row r="58" spans="2:27" x14ac:dyDescent="0.2">
      <c r="B58" s="517">
        <f t="shared" ref="B58:B76" si="30">MIN(C$55,MAX((B$56-C57-1),0))</f>
        <v>10</v>
      </c>
      <c r="C58" s="114">
        <f>C57+1</f>
        <v>2</v>
      </c>
      <c r="D58" s="116">
        <v>1</v>
      </c>
      <c r="E58" s="117">
        <f t="shared" ref="E58:X58" si="31">ROUND(IF(E$55&lt;=$C58,1,IF(AND(E$55&gt;$C58,E$55&lt;=($B58+$C58)),D58*(1+E$27),0)),4)</f>
        <v>1</v>
      </c>
      <c r="F58" s="117">
        <f t="shared" si="31"/>
        <v>1</v>
      </c>
      <c r="G58" s="117">
        <f t="shared" si="31"/>
        <v>1.0449999999999999</v>
      </c>
      <c r="H58" s="117">
        <f t="shared" si="31"/>
        <v>1.0920000000000001</v>
      </c>
      <c r="I58" s="117">
        <f t="shared" si="31"/>
        <v>1.1411</v>
      </c>
      <c r="J58" s="117">
        <f t="shared" si="31"/>
        <v>1.1923999999999999</v>
      </c>
      <c r="K58" s="117">
        <f t="shared" si="31"/>
        <v>1.2461</v>
      </c>
      <c r="L58" s="117">
        <f t="shared" si="31"/>
        <v>1.3022</v>
      </c>
      <c r="M58" s="117">
        <f t="shared" si="31"/>
        <v>1.3608</v>
      </c>
      <c r="N58" s="117">
        <f t="shared" si="31"/>
        <v>1.4219999999999999</v>
      </c>
      <c r="O58" s="117">
        <f t="shared" si="31"/>
        <v>1.486</v>
      </c>
      <c r="P58" s="117">
        <f t="shared" si="31"/>
        <v>1.5528999999999999</v>
      </c>
      <c r="Q58" s="117">
        <f t="shared" si="31"/>
        <v>0</v>
      </c>
      <c r="R58" s="117">
        <f t="shared" si="31"/>
        <v>0</v>
      </c>
      <c r="S58" s="117">
        <f t="shared" si="31"/>
        <v>0</v>
      </c>
      <c r="T58" s="117">
        <f t="shared" si="31"/>
        <v>0</v>
      </c>
      <c r="U58" s="117">
        <f t="shared" si="31"/>
        <v>0</v>
      </c>
      <c r="V58" s="117">
        <f t="shared" si="31"/>
        <v>0</v>
      </c>
      <c r="W58" s="117">
        <f t="shared" si="31"/>
        <v>0</v>
      </c>
      <c r="X58" s="117">
        <f t="shared" si="31"/>
        <v>0</v>
      </c>
      <c r="Y58" s="87"/>
      <c r="Z58" s="88"/>
      <c r="AA58" s="84"/>
    </row>
    <row r="59" spans="2:27" x14ac:dyDescent="0.2">
      <c r="B59" s="517">
        <f t="shared" si="30"/>
        <v>10</v>
      </c>
      <c r="C59" s="114">
        <f t="shared" ref="C59:C76" si="32">C58+1</f>
        <v>3</v>
      </c>
      <c r="D59" s="116">
        <v>1</v>
      </c>
      <c r="E59" s="117">
        <f t="shared" ref="E59:X59" si="33">ROUND(IF(E$55&lt;=$C59,1,IF(AND(E$55&gt;$C59,E$55&lt;=($B59+$C59)),D59*(1+E$27),0)),4)</f>
        <v>1</v>
      </c>
      <c r="F59" s="117">
        <f t="shared" si="33"/>
        <v>1</v>
      </c>
      <c r="G59" s="117">
        <f t="shared" si="33"/>
        <v>1</v>
      </c>
      <c r="H59" s="117">
        <f t="shared" si="33"/>
        <v>1.0449999999999999</v>
      </c>
      <c r="I59" s="117">
        <f t="shared" si="33"/>
        <v>1.0920000000000001</v>
      </c>
      <c r="J59" s="117">
        <f t="shared" si="33"/>
        <v>1.1411</v>
      </c>
      <c r="K59" s="117">
        <f t="shared" si="33"/>
        <v>1.1923999999999999</v>
      </c>
      <c r="L59" s="117">
        <f t="shared" si="33"/>
        <v>1.2461</v>
      </c>
      <c r="M59" s="117">
        <f t="shared" si="33"/>
        <v>1.3022</v>
      </c>
      <c r="N59" s="117">
        <f t="shared" si="33"/>
        <v>1.3608</v>
      </c>
      <c r="O59" s="117">
        <f t="shared" si="33"/>
        <v>1.4219999999999999</v>
      </c>
      <c r="P59" s="117">
        <f t="shared" si="33"/>
        <v>1.486</v>
      </c>
      <c r="Q59" s="117">
        <f t="shared" si="33"/>
        <v>1.5528999999999999</v>
      </c>
      <c r="R59" s="117">
        <f t="shared" si="33"/>
        <v>0</v>
      </c>
      <c r="S59" s="117">
        <f t="shared" si="33"/>
        <v>0</v>
      </c>
      <c r="T59" s="117">
        <f t="shared" si="33"/>
        <v>0</v>
      </c>
      <c r="U59" s="117">
        <f t="shared" si="33"/>
        <v>0</v>
      </c>
      <c r="V59" s="117">
        <f t="shared" si="33"/>
        <v>0</v>
      </c>
      <c r="W59" s="117">
        <f t="shared" si="33"/>
        <v>0</v>
      </c>
      <c r="X59" s="117">
        <f t="shared" si="33"/>
        <v>0</v>
      </c>
      <c r="Y59" s="87"/>
      <c r="Z59" s="88"/>
      <c r="AA59" s="84"/>
    </row>
    <row r="60" spans="2:27" x14ac:dyDescent="0.2">
      <c r="B60" s="517">
        <f t="shared" si="30"/>
        <v>10</v>
      </c>
      <c r="C60" s="114">
        <f t="shared" si="32"/>
        <v>4</v>
      </c>
      <c r="D60" s="116">
        <v>1</v>
      </c>
      <c r="E60" s="117">
        <f t="shared" ref="E60:X60" si="34">ROUND(IF(E$55&lt;=$C60,1,IF(AND(E$55&gt;$C60,E$55&lt;=($B60+$C60)),D60*(1+E$27),0)),4)</f>
        <v>1</v>
      </c>
      <c r="F60" s="117">
        <f t="shared" si="34"/>
        <v>1</v>
      </c>
      <c r="G60" s="117">
        <f t="shared" si="34"/>
        <v>1</v>
      </c>
      <c r="H60" s="117">
        <f t="shared" si="34"/>
        <v>1</v>
      </c>
      <c r="I60" s="117">
        <f t="shared" si="34"/>
        <v>1.0449999999999999</v>
      </c>
      <c r="J60" s="117">
        <f t="shared" si="34"/>
        <v>1.0920000000000001</v>
      </c>
      <c r="K60" s="117">
        <f t="shared" si="34"/>
        <v>1.1411</v>
      </c>
      <c r="L60" s="117">
        <f t="shared" si="34"/>
        <v>1.1923999999999999</v>
      </c>
      <c r="M60" s="117">
        <f t="shared" si="34"/>
        <v>1.2461</v>
      </c>
      <c r="N60" s="117">
        <f t="shared" si="34"/>
        <v>1.3022</v>
      </c>
      <c r="O60" s="117">
        <f t="shared" si="34"/>
        <v>1.3608</v>
      </c>
      <c r="P60" s="117">
        <f t="shared" si="34"/>
        <v>1.4219999999999999</v>
      </c>
      <c r="Q60" s="117">
        <f t="shared" si="34"/>
        <v>1.486</v>
      </c>
      <c r="R60" s="117">
        <f t="shared" si="34"/>
        <v>1.5528999999999999</v>
      </c>
      <c r="S60" s="117">
        <f t="shared" si="34"/>
        <v>0</v>
      </c>
      <c r="T60" s="117">
        <f t="shared" si="34"/>
        <v>0</v>
      </c>
      <c r="U60" s="117">
        <f t="shared" si="34"/>
        <v>0</v>
      </c>
      <c r="V60" s="117">
        <f t="shared" si="34"/>
        <v>0</v>
      </c>
      <c r="W60" s="117">
        <f t="shared" si="34"/>
        <v>0</v>
      </c>
      <c r="X60" s="117">
        <f t="shared" si="34"/>
        <v>0</v>
      </c>
      <c r="Y60" s="87"/>
      <c r="Z60" s="88"/>
      <c r="AA60" s="84"/>
    </row>
    <row r="61" spans="2:27" x14ac:dyDescent="0.2">
      <c r="B61" s="517">
        <f t="shared" si="30"/>
        <v>10</v>
      </c>
      <c r="C61" s="114">
        <f t="shared" si="32"/>
        <v>5</v>
      </c>
      <c r="D61" s="116">
        <v>1</v>
      </c>
      <c r="E61" s="117">
        <f t="shared" ref="E61:X61" si="35">ROUND(IF(E$55&lt;=$C61,1,IF(AND(E$55&gt;$C61,E$55&lt;=($B61+$C61)),D61*(1+E$27),0)),4)</f>
        <v>1</v>
      </c>
      <c r="F61" s="117">
        <f t="shared" si="35"/>
        <v>1</v>
      </c>
      <c r="G61" s="117">
        <f t="shared" si="35"/>
        <v>1</v>
      </c>
      <c r="H61" s="117">
        <f t="shared" si="35"/>
        <v>1</v>
      </c>
      <c r="I61" s="117">
        <f t="shared" si="35"/>
        <v>1</v>
      </c>
      <c r="J61" s="117">
        <f t="shared" si="35"/>
        <v>1.0449999999999999</v>
      </c>
      <c r="K61" s="117">
        <f t="shared" si="35"/>
        <v>1.0920000000000001</v>
      </c>
      <c r="L61" s="117">
        <f t="shared" si="35"/>
        <v>1.1411</v>
      </c>
      <c r="M61" s="117">
        <f t="shared" si="35"/>
        <v>1.1923999999999999</v>
      </c>
      <c r="N61" s="117">
        <f t="shared" si="35"/>
        <v>1.2461</v>
      </c>
      <c r="O61" s="117">
        <f t="shared" si="35"/>
        <v>1.3022</v>
      </c>
      <c r="P61" s="117">
        <f t="shared" si="35"/>
        <v>1.3608</v>
      </c>
      <c r="Q61" s="117">
        <f t="shared" si="35"/>
        <v>1.4219999999999999</v>
      </c>
      <c r="R61" s="117">
        <f t="shared" si="35"/>
        <v>1.486</v>
      </c>
      <c r="S61" s="117">
        <f t="shared" si="35"/>
        <v>1.5528999999999999</v>
      </c>
      <c r="T61" s="117">
        <f t="shared" si="35"/>
        <v>0</v>
      </c>
      <c r="U61" s="117">
        <f t="shared" si="35"/>
        <v>0</v>
      </c>
      <c r="V61" s="117">
        <f t="shared" si="35"/>
        <v>0</v>
      </c>
      <c r="W61" s="117">
        <f t="shared" si="35"/>
        <v>0</v>
      </c>
      <c r="X61" s="117">
        <f t="shared" si="35"/>
        <v>0</v>
      </c>
      <c r="Y61" s="87"/>
      <c r="Z61" s="88"/>
      <c r="AA61" s="84"/>
    </row>
    <row r="62" spans="2:27" x14ac:dyDescent="0.2">
      <c r="B62" s="517">
        <f t="shared" si="30"/>
        <v>10</v>
      </c>
      <c r="C62" s="114">
        <f t="shared" si="32"/>
        <v>6</v>
      </c>
      <c r="D62" s="116">
        <v>1</v>
      </c>
      <c r="E62" s="117">
        <f t="shared" ref="E62:X62" si="36">ROUND(IF(E$55&lt;=$C62,1,IF(AND(E$55&gt;$C62,E$55&lt;=($B62+$C62)),D62*(1+E$27),0)),4)</f>
        <v>1</v>
      </c>
      <c r="F62" s="117">
        <f t="shared" si="36"/>
        <v>1</v>
      </c>
      <c r="G62" s="117">
        <f t="shared" si="36"/>
        <v>1</v>
      </c>
      <c r="H62" s="117">
        <f t="shared" si="36"/>
        <v>1</v>
      </c>
      <c r="I62" s="117">
        <f t="shared" si="36"/>
        <v>1</v>
      </c>
      <c r="J62" s="117">
        <f t="shared" si="36"/>
        <v>1</v>
      </c>
      <c r="K62" s="117">
        <f t="shared" si="36"/>
        <v>1.0449999999999999</v>
      </c>
      <c r="L62" s="117">
        <f t="shared" si="36"/>
        <v>1.0920000000000001</v>
      </c>
      <c r="M62" s="117">
        <f t="shared" si="36"/>
        <v>1.1411</v>
      </c>
      <c r="N62" s="117">
        <f t="shared" si="36"/>
        <v>1.1923999999999999</v>
      </c>
      <c r="O62" s="117">
        <f t="shared" si="36"/>
        <v>1.2461</v>
      </c>
      <c r="P62" s="117">
        <f t="shared" si="36"/>
        <v>1.3022</v>
      </c>
      <c r="Q62" s="117">
        <f t="shared" si="36"/>
        <v>1.3608</v>
      </c>
      <c r="R62" s="117">
        <f t="shared" si="36"/>
        <v>1.4219999999999999</v>
      </c>
      <c r="S62" s="117">
        <f t="shared" si="36"/>
        <v>1.486</v>
      </c>
      <c r="T62" s="117">
        <f t="shared" si="36"/>
        <v>1.5528999999999999</v>
      </c>
      <c r="U62" s="117">
        <f t="shared" si="36"/>
        <v>0</v>
      </c>
      <c r="V62" s="117">
        <f t="shared" si="36"/>
        <v>0</v>
      </c>
      <c r="W62" s="117">
        <f t="shared" si="36"/>
        <v>0</v>
      </c>
      <c r="X62" s="117">
        <f t="shared" si="36"/>
        <v>0</v>
      </c>
      <c r="Y62" s="87"/>
      <c r="Z62" s="88"/>
      <c r="AA62" s="84"/>
    </row>
    <row r="63" spans="2:27" x14ac:dyDescent="0.2">
      <c r="B63" s="517">
        <f t="shared" si="30"/>
        <v>10</v>
      </c>
      <c r="C63" s="114">
        <f t="shared" si="32"/>
        <v>7</v>
      </c>
      <c r="D63" s="116">
        <v>1</v>
      </c>
      <c r="E63" s="117">
        <f t="shared" ref="E63:X63" si="37">ROUND(IF(E$55&lt;=$C63,1,IF(AND(E$55&gt;$C63,E$55&lt;=($B63+$C63)),D63*(1+E$27),0)),4)</f>
        <v>1</v>
      </c>
      <c r="F63" s="117">
        <f t="shared" si="37"/>
        <v>1</v>
      </c>
      <c r="G63" s="117">
        <f t="shared" si="37"/>
        <v>1</v>
      </c>
      <c r="H63" s="117">
        <f t="shared" si="37"/>
        <v>1</v>
      </c>
      <c r="I63" s="117">
        <f t="shared" si="37"/>
        <v>1</v>
      </c>
      <c r="J63" s="117">
        <f t="shared" si="37"/>
        <v>1</v>
      </c>
      <c r="K63" s="117">
        <f t="shared" si="37"/>
        <v>1</v>
      </c>
      <c r="L63" s="117">
        <f t="shared" si="37"/>
        <v>1.0449999999999999</v>
      </c>
      <c r="M63" s="117">
        <f t="shared" si="37"/>
        <v>1.0920000000000001</v>
      </c>
      <c r="N63" s="117">
        <f t="shared" si="37"/>
        <v>1.1411</v>
      </c>
      <c r="O63" s="117">
        <f t="shared" si="37"/>
        <v>1.1923999999999999</v>
      </c>
      <c r="P63" s="117">
        <f t="shared" si="37"/>
        <v>1.2461</v>
      </c>
      <c r="Q63" s="117">
        <f t="shared" si="37"/>
        <v>1.3022</v>
      </c>
      <c r="R63" s="117">
        <f t="shared" si="37"/>
        <v>1.3608</v>
      </c>
      <c r="S63" s="117">
        <f t="shared" si="37"/>
        <v>1.4219999999999999</v>
      </c>
      <c r="T63" s="117">
        <f t="shared" si="37"/>
        <v>1.486</v>
      </c>
      <c r="U63" s="117">
        <f t="shared" si="37"/>
        <v>1.5528999999999999</v>
      </c>
      <c r="V63" s="117">
        <f t="shared" si="37"/>
        <v>0</v>
      </c>
      <c r="W63" s="117">
        <f t="shared" si="37"/>
        <v>0</v>
      </c>
      <c r="X63" s="117">
        <f t="shared" si="37"/>
        <v>0</v>
      </c>
      <c r="Y63" s="87"/>
      <c r="Z63" s="88"/>
      <c r="AA63" s="84"/>
    </row>
    <row r="64" spans="2:27" x14ac:dyDescent="0.2">
      <c r="B64" s="517">
        <f t="shared" si="30"/>
        <v>10</v>
      </c>
      <c r="C64" s="114">
        <f t="shared" si="32"/>
        <v>8</v>
      </c>
      <c r="D64" s="116">
        <v>1</v>
      </c>
      <c r="E64" s="117">
        <f t="shared" ref="E64:X64" si="38">ROUND(IF(E$55&lt;=$C64,1,IF(AND(E$55&gt;$C64,E$55&lt;=($B64+$C64)),D64*(1+E$27),0)),4)</f>
        <v>1</v>
      </c>
      <c r="F64" s="117">
        <f t="shared" si="38"/>
        <v>1</v>
      </c>
      <c r="G64" s="117">
        <f t="shared" si="38"/>
        <v>1</v>
      </c>
      <c r="H64" s="117">
        <f t="shared" si="38"/>
        <v>1</v>
      </c>
      <c r="I64" s="117">
        <f t="shared" si="38"/>
        <v>1</v>
      </c>
      <c r="J64" s="117">
        <f t="shared" si="38"/>
        <v>1</v>
      </c>
      <c r="K64" s="117">
        <f t="shared" si="38"/>
        <v>1</v>
      </c>
      <c r="L64" s="117">
        <f t="shared" si="38"/>
        <v>1</v>
      </c>
      <c r="M64" s="117">
        <f t="shared" si="38"/>
        <v>1.0449999999999999</v>
      </c>
      <c r="N64" s="117">
        <f t="shared" si="38"/>
        <v>1.0920000000000001</v>
      </c>
      <c r="O64" s="117">
        <f t="shared" si="38"/>
        <v>1.1411</v>
      </c>
      <c r="P64" s="117">
        <f t="shared" si="38"/>
        <v>1.1923999999999999</v>
      </c>
      <c r="Q64" s="117">
        <f t="shared" si="38"/>
        <v>1.2461</v>
      </c>
      <c r="R64" s="117">
        <f t="shared" si="38"/>
        <v>1.3022</v>
      </c>
      <c r="S64" s="117">
        <f t="shared" si="38"/>
        <v>1.3608</v>
      </c>
      <c r="T64" s="117">
        <f t="shared" si="38"/>
        <v>1.4219999999999999</v>
      </c>
      <c r="U64" s="117">
        <f t="shared" si="38"/>
        <v>1.486</v>
      </c>
      <c r="V64" s="117">
        <f t="shared" si="38"/>
        <v>1.5528999999999999</v>
      </c>
      <c r="W64" s="117">
        <f t="shared" si="38"/>
        <v>0</v>
      </c>
      <c r="X64" s="117">
        <f t="shared" si="38"/>
        <v>0</v>
      </c>
      <c r="Y64" s="87"/>
      <c r="Z64" s="88"/>
      <c r="AA64" s="84"/>
    </row>
    <row r="65" spans="2:27" x14ac:dyDescent="0.2">
      <c r="B65" s="517">
        <f t="shared" si="30"/>
        <v>10</v>
      </c>
      <c r="C65" s="114">
        <f t="shared" si="32"/>
        <v>9</v>
      </c>
      <c r="D65" s="116">
        <v>1</v>
      </c>
      <c r="E65" s="117">
        <f t="shared" ref="E65:X65" si="39">ROUND(IF(E$55&lt;=$C65,1,IF(AND(E$55&gt;$C65,E$55&lt;=($B65+$C65)),D65*(1+E$27),0)),4)</f>
        <v>1</v>
      </c>
      <c r="F65" s="117">
        <f t="shared" si="39"/>
        <v>1</v>
      </c>
      <c r="G65" s="117">
        <f t="shared" si="39"/>
        <v>1</v>
      </c>
      <c r="H65" s="117">
        <f t="shared" si="39"/>
        <v>1</v>
      </c>
      <c r="I65" s="117">
        <f t="shared" si="39"/>
        <v>1</v>
      </c>
      <c r="J65" s="117">
        <f t="shared" si="39"/>
        <v>1</v>
      </c>
      <c r="K65" s="117">
        <f t="shared" si="39"/>
        <v>1</v>
      </c>
      <c r="L65" s="117">
        <f t="shared" si="39"/>
        <v>1</v>
      </c>
      <c r="M65" s="117">
        <f t="shared" si="39"/>
        <v>1</v>
      </c>
      <c r="N65" s="117">
        <f t="shared" si="39"/>
        <v>1.0449999999999999</v>
      </c>
      <c r="O65" s="117">
        <f t="shared" si="39"/>
        <v>1.0920000000000001</v>
      </c>
      <c r="P65" s="117">
        <f t="shared" si="39"/>
        <v>1.1411</v>
      </c>
      <c r="Q65" s="117">
        <f t="shared" si="39"/>
        <v>1.1923999999999999</v>
      </c>
      <c r="R65" s="117">
        <f t="shared" si="39"/>
        <v>1.2461</v>
      </c>
      <c r="S65" s="117">
        <f t="shared" si="39"/>
        <v>1.3022</v>
      </c>
      <c r="T65" s="117">
        <f t="shared" si="39"/>
        <v>1.3608</v>
      </c>
      <c r="U65" s="117">
        <f t="shared" si="39"/>
        <v>1.4219999999999999</v>
      </c>
      <c r="V65" s="117">
        <f t="shared" si="39"/>
        <v>1.486</v>
      </c>
      <c r="W65" s="117">
        <f t="shared" si="39"/>
        <v>1.5528999999999999</v>
      </c>
      <c r="X65" s="117">
        <f t="shared" si="39"/>
        <v>0</v>
      </c>
      <c r="Y65" s="87"/>
      <c r="Z65" s="88"/>
      <c r="AA65" s="84"/>
    </row>
    <row r="66" spans="2:27" x14ac:dyDescent="0.2">
      <c r="B66" s="517">
        <f t="shared" si="30"/>
        <v>10</v>
      </c>
      <c r="C66" s="114">
        <f t="shared" si="32"/>
        <v>10</v>
      </c>
      <c r="D66" s="116">
        <v>1</v>
      </c>
      <c r="E66" s="117">
        <f t="shared" ref="E66:X66" si="40">ROUND(IF(E$55&lt;=$C66,1,IF(AND(E$55&gt;$C66,E$55&lt;=($B66+$C66)),D66*(1+E$27),0)),4)</f>
        <v>1</v>
      </c>
      <c r="F66" s="117">
        <f t="shared" si="40"/>
        <v>1</v>
      </c>
      <c r="G66" s="117">
        <f t="shared" si="40"/>
        <v>1</v>
      </c>
      <c r="H66" s="117">
        <f t="shared" si="40"/>
        <v>1</v>
      </c>
      <c r="I66" s="117">
        <f t="shared" si="40"/>
        <v>1</v>
      </c>
      <c r="J66" s="117">
        <f t="shared" si="40"/>
        <v>1</v>
      </c>
      <c r="K66" s="117">
        <f t="shared" si="40"/>
        <v>1</v>
      </c>
      <c r="L66" s="117">
        <f t="shared" si="40"/>
        <v>1</v>
      </c>
      <c r="M66" s="117">
        <f t="shared" si="40"/>
        <v>1</v>
      </c>
      <c r="N66" s="117">
        <f t="shared" si="40"/>
        <v>1</v>
      </c>
      <c r="O66" s="117">
        <f t="shared" si="40"/>
        <v>1.0449999999999999</v>
      </c>
      <c r="P66" s="117">
        <f t="shared" si="40"/>
        <v>1.0920000000000001</v>
      </c>
      <c r="Q66" s="117">
        <f t="shared" si="40"/>
        <v>1.1411</v>
      </c>
      <c r="R66" s="117">
        <f t="shared" si="40"/>
        <v>1.1923999999999999</v>
      </c>
      <c r="S66" s="117">
        <f t="shared" si="40"/>
        <v>1.2461</v>
      </c>
      <c r="T66" s="117">
        <f t="shared" si="40"/>
        <v>1.3022</v>
      </c>
      <c r="U66" s="117">
        <f t="shared" si="40"/>
        <v>1.3608</v>
      </c>
      <c r="V66" s="117">
        <f t="shared" si="40"/>
        <v>1.4219999999999999</v>
      </c>
      <c r="W66" s="117">
        <f t="shared" si="40"/>
        <v>1.486</v>
      </c>
      <c r="X66" s="117">
        <f t="shared" si="40"/>
        <v>1.5528999999999999</v>
      </c>
      <c r="Y66" s="87"/>
      <c r="Z66" s="88"/>
      <c r="AA66" s="84"/>
    </row>
    <row r="67" spans="2:27" x14ac:dyDescent="0.2">
      <c r="B67" s="517">
        <f t="shared" si="30"/>
        <v>9</v>
      </c>
      <c r="C67" s="114">
        <f t="shared" si="32"/>
        <v>11</v>
      </c>
      <c r="D67" s="116">
        <v>1</v>
      </c>
      <c r="E67" s="117">
        <f t="shared" ref="E67:X67" si="41">ROUND(IF(E$55&lt;=$C67,1,IF(AND(E$55&gt;$C67,E$55&lt;=($B67+$C67)),D67*(1+E$27),0)),4)</f>
        <v>1</v>
      </c>
      <c r="F67" s="117">
        <f t="shared" si="41"/>
        <v>1</v>
      </c>
      <c r="G67" s="117">
        <f t="shared" si="41"/>
        <v>1</v>
      </c>
      <c r="H67" s="117">
        <f t="shared" si="41"/>
        <v>1</v>
      </c>
      <c r="I67" s="117">
        <f t="shared" si="41"/>
        <v>1</v>
      </c>
      <c r="J67" s="117">
        <f t="shared" si="41"/>
        <v>1</v>
      </c>
      <c r="K67" s="117">
        <f t="shared" si="41"/>
        <v>1</v>
      </c>
      <c r="L67" s="117">
        <f t="shared" si="41"/>
        <v>1</v>
      </c>
      <c r="M67" s="117">
        <f t="shared" si="41"/>
        <v>1</v>
      </c>
      <c r="N67" s="117">
        <f t="shared" si="41"/>
        <v>1</v>
      </c>
      <c r="O67" s="117">
        <f t="shared" si="41"/>
        <v>1</v>
      </c>
      <c r="P67" s="117">
        <f t="shared" si="41"/>
        <v>1.0449999999999999</v>
      </c>
      <c r="Q67" s="117">
        <f t="shared" si="41"/>
        <v>1.0920000000000001</v>
      </c>
      <c r="R67" s="117">
        <f t="shared" si="41"/>
        <v>1.1411</v>
      </c>
      <c r="S67" s="117">
        <f t="shared" si="41"/>
        <v>1.1923999999999999</v>
      </c>
      <c r="T67" s="117">
        <f t="shared" si="41"/>
        <v>1.2461</v>
      </c>
      <c r="U67" s="117">
        <f t="shared" si="41"/>
        <v>1.3022</v>
      </c>
      <c r="V67" s="117">
        <f t="shared" si="41"/>
        <v>1.3608</v>
      </c>
      <c r="W67" s="117">
        <f t="shared" si="41"/>
        <v>1.4219999999999999</v>
      </c>
      <c r="X67" s="117">
        <f t="shared" si="41"/>
        <v>1.486</v>
      </c>
      <c r="Y67" s="87"/>
      <c r="Z67" s="88"/>
      <c r="AA67" s="84"/>
    </row>
    <row r="68" spans="2:27" x14ac:dyDescent="0.2">
      <c r="B68" s="517">
        <f t="shared" si="30"/>
        <v>8</v>
      </c>
      <c r="C68" s="114">
        <f t="shared" si="32"/>
        <v>12</v>
      </c>
      <c r="D68" s="116">
        <v>1</v>
      </c>
      <c r="E68" s="117">
        <f t="shared" ref="E68:X68" si="42">ROUND(IF(E$55&lt;=$C68,1,IF(AND(E$55&gt;$C68,E$55&lt;=($B68+$C68)),D68*(1+E$27),0)),4)</f>
        <v>1</v>
      </c>
      <c r="F68" s="117">
        <f t="shared" si="42"/>
        <v>1</v>
      </c>
      <c r="G68" s="117">
        <f t="shared" si="42"/>
        <v>1</v>
      </c>
      <c r="H68" s="117">
        <f t="shared" si="42"/>
        <v>1</v>
      </c>
      <c r="I68" s="117">
        <f t="shared" si="42"/>
        <v>1</v>
      </c>
      <c r="J68" s="117">
        <f t="shared" si="42"/>
        <v>1</v>
      </c>
      <c r="K68" s="117">
        <f t="shared" si="42"/>
        <v>1</v>
      </c>
      <c r="L68" s="117">
        <f t="shared" si="42"/>
        <v>1</v>
      </c>
      <c r="M68" s="117">
        <f t="shared" si="42"/>
        <v>1</v>
      </c>
      <c r="N68" s="117">
        <f t="shared" si="42"/>
        <v>1</v>
      </c>
      <c r="O68" s="117">
        <f t="shared" si="42"/>
        <v>1</v>
      </c>
      <c r="P68" s="117">
        <f t="shared" si="42"/>
        <v>1</v>
      </c>
      <c r="Q68" s="117">
        <f t="shared" si="42"/>
        <v>1.0449999999999999</v>
      </c>
      <c r="R68" s="117">
        <f t="shared" si="42"/>
        <v>1.0920000000000001</v>
      </c>
      <c r="S68" s="117">
        <f t="shared" si="42"/>
        <v>1.1411</v>
      </c>
      <c r="T68" s="117">
        <f t="shared" si="42"/>
        <v>1.1923999999999999</v>
      </c>
      <c r="U68" s="117">
        <f t="shared" si="42"/>
        <v>1.2461</v>
      </c>
      <c r="V68" s="117">
        <f t="shared" si="42"/>
        <v>1.3022</v>
      </c>
      <c r="W68" s="117">
        <f t="shared" si="42"/>
        <v>1.3608</v>
      </c>
      <c r="X68" s="117">
        <f t="shared" si="42"/>
        <v>1.4219999999999999</v>
      </c>
      <c r="Y68" s="87"/>
      <c r="Z68" s="88"/>
      <c r="AA68" s="84"/>
    </row>
    <row r="69" spans="2:27" x14ac:dyDescent="0.2">
      <c r="B69" s="517">
        <f t="shared" si="30"/>
        <v>7</v>
      </c>
      <c r="C69" s="114">
        <f t="shared" si="32"/>
        <v>13</v>
      </c>
      <c r="D69" s="116">
        <v>1</v>
      </c>
      <c r="E69" s="117">
        <f t="shared" ref="E69:X69" si="43">ROUND(IF(E$55&lt;=$C69,1,IF(AND(E$55&gt;$C69,E$55&lt;=($B69+$C69)),D69*(1+E$27),0)),4)</f>
        <v>1</v>
      </c>
      <c r="F69" s="117">
        <f t="shared" si="43"/>
        <v>1</v>
      </c>
      <c r="G69" s="117">
        <f t="shared" si="43"/>
        <v>1</v>
      </c>
      <c r="H69" s="117">
        <f t="shared" si="43"/>
        <v>1</v>
      </c>
      <c r="I69" s="117">
        <f t="shared" si="43"/>
        <v>1</v>
      </c>
      <c r="J69" s="117">
        <f t="shared" si="43"/>
        <v>1</v>
      </c>
      <c r="K69" s="117">
        <f t="shared" si="43"/>
        <v>1</v>
      </c>
      <c r="L69" s="117">
        <f t="shared" si="43"/>
        <v>1</v>
      </c>
      <c r="M69" s="117">
        <f t="shared" si="43"/>
        <v>1</v>
      </c>
      <c r="N69" s="117">
        <f t="shared" si="43"/>
        <v>1</v>
      </c>
      <c r="O69" s="117">
        <f t="shared" si="43"/>
        <v>1</v>
      </c>
      <c r="P69" s="117">
        <f t="shared" si="43"/>
        <v>1</v>
      </c>
      <c r="Q69" s="117">
        <f t="shared" si="43"/>
        <v>1</v>
      </c>
      <c r="R69" s="117">
        <f t="shared" si="43"/>
        <v>1.0449999999999999</v>
      </c>
      <c r="S69" s="117">
        <f t="shared" si="43"/>
        <v>1.0920000000000001</v>
      </c>
      <c r="T69" s="117">
        <f t="shared" si="43"/>
        <v>1.1411</v>
      </c>
      <c r="U69" s="117">
        <f t="shared" si="43"/>
        <v>1.1923999999999999</v>
      </c>
      <c r="V69" s="117">
        <f t="shared" si="43"/>
        <v>1.2461</v>
      </c>
      <c r="W69" s="117">
        <f t="shared" si="43"/>
        <v>1.3022</v>
      </c>
      <c r="X69" s="117">
        <f t="shared" si="43"/>
        <v>1.3608</v>
      </c>
      <c r="Y69" s="87"/>
      <c r="Z69" s="88"/>
      <c r="AA69" s="84"/>
    </row>
    <row r="70" spans="2:27" x14ac:dyDescent="0.2">
      <c r="B70" s="517">
        <f t="shared" si="30"/>
        <v>6</v>
      </c>
      <c r="C70" s="114">
        <f t="shared" si="32"/>
        <v>14</v>
      </c>
      <c r="D70" s="116">
        <v>1</v>
      </c>
      <c r="E70" s="117">
        <f t="shared" ref="E70:X70" si="44">ROUND(IF(E$55&lt;=$C70,1,IF(AND(E$55&gt;$C70,E$55&lt;=($B70+$C70)),D70*(1+E$27),0)),4)</f>
        <v>1</v>
      </c>
      <c r="F70" s="117">
        <f t="shared" si="44"/>
        <v>1</v>
      </c>
      <c r="G70" s="117">
        <f t="shared" si="44"/>
        <v>1</v>
      </c>
      <c r="H70" s="117">
        <f t="shared" si="44"/>
        <v>1</v>
      </c>
      <c r="I70" s="117">
        <f t="shared" si="44"/>
        <v>1</v>
      </c>
      <c r="J70" s="117">
        <f t="shared" si="44"/>
        <v>1</v>
      </c>
      <c r="K70" s="117">
        <f t="shared" si="44"/>
        <v>1</v>
      </c>
      <c r="L70" s="117">
        <f t="shared" si="44"/>
        <v>1</v>
      </c>
      <c r="M70" s="117">
        <f t="shared" si="44"/>
        <v>1</v>
      </c>
      <c r="N70" s="117">
        <f t="shared" si="44"/>
        <v>1</v>
      </c>
      <c r="O70" s="117">
        <f t="shared" si="44"/>
        <v>1</v>
      </c>
      <c r="P70" s="117">
        <f t="shared" si="44"/>
        <v>1</v>
      </c>
      <c r="Q70" s="117">
        <f t="shared" si="44"/>
        <v>1</v>
      </c>
      <c r="R70" s="117">
        <f t="shared" si="44"/>
        <v>1</v>
      </c>
      <c r="S70" s="117">
        <f t="shared" si="44"/>
        <v>1.0449999999999999</v>
      </c>
      <c r="T70" s="117">
        <f t="shared" si="44"/>
        <v>1.0920000000000001</v>
      </c>
      <c r="U70" s="117">
        <f t="shared" si="44"/>
        <v>1.1411</v>
      </c>
      <c r="V70" s="117">
        <f t="shared" si="44"/>
        <v>1.1923999999999999</v>
      </c>
      <c r="W70" s="117">
        <f t="shared" si="44"/>
        <v>1.2461</v>
      </c>
      <c r="X70" s="117">
        <f t="shared" si="44"/>
        <v>1.3022</v>
      </c>
      <c r="Y70" s="87"/>
      <c r="Z70" s="88"/>
      <c r="AA70" s="84"/>
    </row>
    <row r="71" spans="2:27" x14ac:dyDescent="0.2">
      <c r="B71" s="517">
        <f t="shared" si="30"/>
        <v>5</v>
      </c>
      <c r="C71" s="114">
        <f t="shared" si="32"/>
        <v>15</v>
      </c>
      <c r="D71" s="116">
        <v>1</v>
      </c>
      <c r="E71" s="117">
        <f t="shared" ref="E71:X71" si="45">ROUND(IF(E$55&lt;=$C71,1,IF(AND(E$55&gt;$C71,E$55&lt;=($B71+$C71)),D71*(1+E$27),0)),4)</f>
        <v>1</v>
      </c>
      <c r="F71" s="117">
        <f t="shared" si="45"/>
        <v>1</v>
      </c>
      <c r="G71" s="117">
        <f t="shared" si="45"/>
        <v>1</v>
      </c>
      <c r="H71" s="117">
        <f t="shared" si="45"/>
        <v>1</v>
      </c>
      <c r="I71" s="117">
        <f t="shared" si="45"/>
        <v>1</v>
      </c>
      <c r="J71" s="117">
        <f t="shared" si="45"/>
        <v>1</v>
      </c>
      <c r="K71" s="117">
        <f t="shared" si="45"/>
        <v>1</v>
      </c>
      <c r="L71" s="117">
        <f t="shared" si="45"/>
        <v>1</v>
      </c>
      <c r="M71" s="117">
        <f t="shared" si="45"/>
        <v>1</v>
      </c>
      <c r="N71" s="117">
        <f t="shared" si="45"/>
        <v>1</v>
      </c>
      <c r="O71" s="117">
        <f t="shared" si="45"/>
        <v>1</v>
      </c>
      <c r="P71" s="117">
        <f t="shared" si="45"/>
        <v>1</v>
      </c>
      <c r="Q71" s="117">
        <f t="shared" si="45"/>
        <v>1</v>
      </c>
      <c r="R71" s="117">
        <f t="shared" si="45"/>
        <v>1</v>
      </c>
      <c r="S71" s="117">
        <f t="shared" si="45"/>
        <v>1</v>
      </c>
      <c r="T71" s="117">
        <f t="shared" si="45"/>
        <v>1.0449999999999999</v>
      </c>
      <c r="U71" s="117">
        <f t="shared" si="45"/>
        <v>1.0920000000000001</v>
      </c>
      <c r="V71" s="117">
        <f t="shared" si="45"/>
        <v>1.1411</v>
      </c>
      <c r="W71" s="117">
        <f t="shared" si="45"/>
        <v>1.1923999999999999</v>
      </c>
      <c r="X71" s="117">
        <f t="shared" si="45"/>
        <v>1.2461</v>
      </c>
      <c r="Y71" s="87"/>
      <c r="Z71" s="88"/>
      <c r="AA71" s="84"/>
    </row>
    <row r="72" spans="2:27" x14ac:dyDescent="0.2">
      <c r="B72" s="517">
        <f t="shared" si="30"/>
        <v>4</v>
      </c>
      <c r="C72" s="114">
        <f t="shared" si="32"/>
        <v>16</v>
      </c>
      <c r="D72" s="116">
        <v>1</v>
      </c>
      <c r="E72" s="117">
        <f t="shared" ref="E72:X72" si="46">ROUND(IF(E$55&lt;=$C72,1,IF(AND(E$55&gt;$C72,E$55&lt;=($B72+$C72)),D72*(1+E$27),0)),4)</f>
        <v>1</v>
      </c>
      <c r="F72" s="117">
        <f t="shared" si="46"/>
        <v>1</v>
      </c>
      <c r="G72" s="117">
        <f t="shared" si="46"/>
        <v>1</v>
      </c>
      <c r="H72" s="117">
        <f t="shared" si="46"/>
        <v>1</v>
      </c>
      <c r="I72" s="117">
        <f t="shared" si="46"/>
        <v>1</v>
      </c>
      <c r="J72" s="117">
        <f t="shared" si="46"/>
        <v>1</v>
      </c>
      <c r="K72" s="117">
        <f t="shared" si="46"/>
        <v>1</v>
      </c>
      <c r="L72" s="117">
        <f t="shared" si="46"/>
        <v>1</v>
      </c>
      <c r="M72" s="117">
        <f t="shared" si="46"/>
        <v>1</v>
      </c>
      <c r="N72" s="117">
        <f t="shared" si="46"/>
        <v>1</v>
      </c>
      <c r="O72" s="117">
        <f t="shared" si="46"/>
        <v>1</v>
      </c>
      <c r="P72" s="117">
        <f t="shared" si="46"/>
        <v>1</v>
      </c>
      <c r="Q72" s="117">
        <f t="shared" si="46"/>
        <v>1</v>
      </c>
      <c r="R72" s="117">
        <f t="shared" si="46"/>
        <v>1</v>
      </c>
      <c r="S72" s="117">
        <f t="shared" si="46"/>
        <v>1</v>
      </c>
      <c r="T72" s="117">
        <f t="shared" si="46"/>
        <v>1</v>
      </c>
      <c r="U72" s="117">
        <f t="shared" si="46"/>
        <v>1.0449999999999999</v>
      </c>
      <c r="V72" s="117">
        <f t="shared" si="46"/>
        <v>1.0920000000000001</v>
      </c>
      <c r="W72" s="117">
        <f t="shared" si="46"/>
        <v>1.1411</v>
      </c>
      <c r="X72" s="117">
        <f t="shared" si="46"/>
        <v>1.1923999999999999</v>
      </c>
      <c r="Y72" s="87"/>
      <c r="Z72" s="88"/>
      <c r="AA72" s="84"/>
    </row>
    <row r="73" spans="2:27" x14ac:dyDescent="0.2">
      <c r="B73" s="517">
        <f t="shared" si="30"/>
        <v>3</v>
      </c>
      <c r="C73" s="114">
        <f t="shared" si="32"/>
        <v>17</v>
      </c>
      <c r="D73" s="116">
        <v>1</v>
      </c>
      <c r="E73" s="117">
        <f t="shared" ref="E73:X73" si="47">ROUND(IF(E$55&lt;=$C73,1,IF(AND(E$55&gt;$C73,E$55&lt;=($B73+$C73)),D73*(1+E$27),0)),4)</f>
        <v>1</v>
      </c>
      <c r="F73" s="117">
        <f t="shared" si="47"/>
        <v>1</v>
      </c>
      <c r="G73" s="117">
        <f t="shared" si="47"/>
        <v>1</v>
      </c>
      <c r="H73" s="117">
        <f t="shared" si="47"/>
        <v>1</v>
      </c>
      <c r="I73" s="117">
        <f t="shared" si="47"/>
        <v>1</v>
      </c>
      <c r="J73" s="117">
        <f t="shared" si="47"/>
        <v>1</v>
      </c>
      <c r="K73" s="117">
        <f t="shared" si="47"/>
        <v>1</v>
      </c>
      <c r="L73" s="117">
        <f t="shared" si="47"/>
        <v>1</v>
      </c>
      <c r="M73" s="117">
        <f t="shared" si="47"/>
        <v>1</v>
      </c>
      <c r="N73" s="117">
        <f t="shared" si="47"/>
        <v>1</v>
      </c>
      <c r="O73" s="117">
        <f t="shared" si="47"/>
        <v>1</v>
      </c>
      <c r="P73" s="117">
        <f t="shared" si="47"/>
        <v>1</v>
      </c>
      <c r="Q73" s="117">
        <f t="shared" si="47"/>
        <v>1</v>
      </c>
      <c r="R73" s="117">
        <f t="shared" si="47"/>
        <v>1</v>
      </c>
      <c r="S73" s="117">
        <f t="shared" si="47"/>
        <v>1</v>
      </c>
      <c r="T73" s="117">
        <f t="shared" si="47"/>
        <v>1</v>
      </c>
      <c r="U73" s="117">
        <f t="shared" si="47"/>
        <v>1</v>
      </c>
      <c r="V73" s="117">
        <f t="shared" si="47"/>
        <v>1.0449999999999999</v>
      </c>
      <c r="W73" s="117">
        <f t="shared" si="47"/>
        <v>1.0920000000000001</v>
      </c>
      <c r="X73" s="117">
        <f t="shared" si="47"/>
        <v>1.1411</v>
      </c>
      <c r="Y73" s="87"/>
      <c r="Z73" s="88"/>
      <c r="AA73" s="84"/>
    </row>
    <row r="74" spans="2:27" x14ac:dyDescent="0.2">
      <c r="B74" s="517">
        <f t="shared" si="30"/>
        <v>2</v>
      </c>
      <c r="C74" s="114">
        <f t="shared" si="32"/>
        <v>18</v>
      </c>
      <c r="D74" s="116">
        <v>1</v>
      </c>
      <c r="E74" s="117">
        <f t="shared" ref="E74:X74" si="48">ROUND(IF(E$55&lt;=$C74,1,IF(AND(E$55&gt;$C74,E$55&lt;=($B74+$C74)),D74*(1+E$27),0)),4)</f>
        <v>1</v>
      </c>
      <c r="F74" s="117">
        <f t="shared" si="48"/>
        <v>1</v>
      </c>
      <c r="G74" s="117">
        <f t="shared" si="48"/>
        <v>1</v>
      </c>
      <c r="H74" s="117">
        <f t="shared" si="48"/>
        <v>1</v>
      </c>
      <c r="I74" s="117">
        <f t="shared" si="48"/>
        <v>1</v>
      </c>
      <c r="J74" s="117">
        <f t="shared" si="48"/>
        <v>1</v>
      </c>
      <c r="K74" s="117">
        <f t="shared" si="48"/>
        <v>1</v>
      </c>
      <c r="L74" s="117">
        <f t="shared" si="48"/>
        <v>1</v>
      </c>
      <c r="M74" s="117">
        <f t="shared" si="48"/>
        <v>1</v>
      </c>
      <c r="N74" s="117">
        <f t="shared" si="48"/>
        <v>1</v>
      </c>
      <c r="O74" s="117">
        <f t="shared" si="48"/>
        <v>1</v>
      </c>
      <c r="P74" s="117">
        <f t="shared" si="48"/>
        <v>1</v>
      </c>
      <c r="Q74" s="117">
        <f t="shared" si="48"/>
        <v>1</v>
      </c>
      <c r="R74" s="117">
        <f t="shared" si="48"/>
        <v>1</v>
      </c>
      <c r="S74" s="117">
        <f t="shared" si="48"/>
        <v>1</v>
      </c>
      <c r="T74" s="117">
        <f t="shared" si="48"/>
        <v>1</v>
      </c>
      <c r="U74" s="117">
        <f t="shared" si="48"/>
        <v>1</v>
      </c>
      <c r="V74" s="117">
        <f t="shared" si="48"/>
        <v>1</v>
      </c>
      <c r="W74" s="117">
        <f t="shared" si="48"/>
        <v>1.0449999999999999</v>
      </c>
      <c r="X74" s="117">
        <f t="shared" si="48"/>
        <v>1.0920000000000001</v>
      </c>
      <c r="Y74" s="87"/>
      <c r="Z74" s="88"/>
      <c r="AA74" s="84"/>
    </row>
    <row r="75" spans="2:27" x14ac:dyDescent="0.2">
      <c r="B75" s="517">
        <f t="shared" si="30"/>
        <v>1</v>
      </c>
      <c r="C75" s="114">
        <f t="shared" si="32"/>
        <v>19</v>
      </c>
      <c r="D75" s="116">
        <v>1</v>
      </c>
      <c r="E75" s="117">
        <f t="shared" ref="E75:X75" si="49">ROUND(IF(E$55&lt;=$C75,1,IF(AND(E$55&gt;$C75,E$55&lt;=($B75+$C75)),D75*(1+E$27),0)),4)</f>
        <v>1</v>
      </c>
      <c r="F75" s="117">
        <f t="shared" si="49"/>
        <v>1</v>
      </c>
      <c r="G75" s="117">
        <f t="shared" si="49"/>
        <v>1</v>
      </c>
      <c r="H75" s="117">
        <f t="shared" si="49"/>
        <v>1</v>
      </c>
      <c r="I75" s="117">
        <f t="shared" si="49"/>
        <v>1</v>
      </c>
      <c r="J75" s="117">
        <f t="shared" si="49"/>
        <v>1</v>
      </c>
      <c r="K75" s="117">
        <f t="shared" si="49"/>
        <v>1</v>
      </c>
      <c r="L75" s="117">
        <f t="shared" si="49"/>
        <v>1</v>
      </c>
      <c r="M75" s="117">
        <f t="shared" si="49"/>
        <v>1</v>
      </c>
      <c r="N75" s="117">
        <f t="shared" si="49"/>
        <v>1</v>
      </c>
      <c r="O75" s="117">
        <f t="shared" si="49"/>
        <v>1</v>
      </c>
      <c r="P75" s="117">
        <f t="shared" si="49"/>
        <v>1</v>
      </c>
      <c r="Q75" s="117">
        <f t="shared" si="49"/>
        <v>1</v>
      </c>
      <c r="R75" s="117">
        <f t="shared" si="49"/>
        <v>1</v>
      </c>
      <c r="S75" s="117">
        <f t="shared" si="49"/>
        <v>1</v>
      </c>
      <c r="T75" s="117">
        <f t="shared" si="49"/>
        <v>1</v>
      </c>
      <c r="U75" s="117">
        <f t="shared" si="49"/>
        <v>1</v>
      </c>
      <c r="V75" s="117">
        <f t="shared" si="49"/>
        <v>1</v>
      </c>
      <c r="W75" s="117">
        <f t="shared" si="49"/>
        <v>1</v>
      </c>
      <c r="X75" s="117">
        <f t="shared" si="49"/>
        <v>1.0449999999999999</v>
      </c>
      <c r="Y75" s="87"/>
      <c r="Z75" s="88"/>
      <c r="AA75" s="84"/>
    </row>
    <row r="76" spans="2:27" x14ac:dyDescent="0.2">
      <c r="B76" s="517">
        <f t="shared" si="30"/>
        <v>0</v>
      </c>
      <c r="C76" s="114">
        <f t="shared" si="32"/>
        <v>20</v>
      </c>
      <c r="D76" s="116">
        <v>1</v>
      </c>
      <c r="E76" s="117">
        <f t="shared" ref="E76:X76" si="50">ROUND(IF(E$55&lt;=$C76,1,IF(AND(E$55&gt;$C76,E$55&lt;=($B76+$C76)),D76*(1+E$27),0)),4)</f>
        <v>1</v>
      </c>
      <c r="F76" s="117">
        <f t="shared" si="50"/>
        <v>1</v>
      </c>
      <c r="G76" s="117">
        <f t="shared" si="50"/>
        <v>1</v>
      </c>
      <c r="H76" s="117">
        <f t="shared" si="50"/>
        <v>1</v>
      </c>
      <c r="I76" s="117">
        <f t="shared" si="50"/>
        <v>1</v>
      </c>
      <c r="J76" s="117">
        <f t="shared" si="50"/>
        <v>1</v>
      </c>
      <c r="K76" s="117">
        <f t="shared" si="50"/>
        <v>1</v>
      </c>
      <c r="L76" s="117">
        <f t="shared" si="50"/>
        <v>1</v>
      </c>
      <c r="M76" s="117">
        <f t="shared" si="50"/>
        <v>1</v>
      </c>
      <c r="N76" s="117">
        <f t="shared" si="50"/>
        <v>1</v>
      </c>
      <c r="O76" s="117">
        <f t="shared" si="50"/>
        <v>1</v>
      </c>
      <c r="P76" s="117">
        <f t="shared" si="50"/>
        <v>1</v>
      </c>
      <c r="Q76" s="117">
        <f t="shared" si="50"/>
        <v>1</v>
      </c>
      <c r="R76" s="117">
        <f t="shared" si="50"/>
        <v>1</v>
      </c>
      <c r="S76" s="117">
        <f t="shared" si="50"/>
        <v>1</v>
      </c>
      <c r="T76" s="117">
        <f t="shared" si="50"/>
        <v>1</v>
      </c>
      <c r="U76" s="117">
        <f t="shared" si="50"/>
        <v>1</v>
      </c>
      <c r="V76" s="117">
        <f t="shared" si="50"/>
        <v>1</v>
      </c>
      <c r="W76" s="117">
        <f t="shared" si="50"/>
        <v>1</v>
      </c>
      <c r="X76" s="117">
        <f t="shared" si="50"/>
        <v>1</v>
      </c>
      <c r="Y76" s="87"/>
      <c r="Z76" s="88"/>
      <c r="AA76" s="84"/>
    </row>
    <row r="77" spans="2:27" x14ac:dyDescent="0.2">
      <c r="C77" s="82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7"/>
      <c r="Z77" s="84"/>
      <c r="AA77" s="84"/>
    </row>
    <row r="80" spans="2:27" x14ac:dyDescent="0.2">
      <c r="B80" s="92" t="str">
        <f>B$10</f>
        <v>Imobilizado/ Intangível - 15 anos</v>
      </c>
      <c r="C80" s="93">
        <f>$C$10</f>
        <v>15</v>
      </c>
      <c r="D80" s="99"/>
      <c r="E80" s="94">
        <f>E$7</f>
        <v>1</v>
      </c>
      <c r="F80" s="94">
        <f t="shared" ref="F80:X80" si="51">F$7</f>
        <v>2</v>
      </c>
      <c r="G80" s="94">
        <f t="shared" si="51"/>
        <v>3</v>
      </c>
      <c r="H80" s="94">
        <f t="shared" si="51"/>
        <v>4</v>
      </c>
      <c r="I80" s="94">
        <f t="shared" si="51"/>
        <v>5</v>
      </c>
      <c r="J80" s="94">
        <f t="shared" si="51"/>
        <v>6</v>
      </c>
      <c r="K80" s="94">
        <f t="shared" si="51"/>
        <v>7</v>
      </c>
      <c r="L80" s="94">
        <f t="shared" si="51"/>
        <v>8</v>
      </c>
      <c r="M80" s="94">
        <f t="shared" si="51"/>
        <v>9</v>
      </c>
      <c r="N80" s="94">
        <f t="shared" si="51"/>
        <v>10</v>
      </c>
      <c r="O80" s="94">
        <f t="shared" si="51"/>
        <v>11</v>
      </c>
      <c r="P80" s="94">
        <f t="shared" si="51"/>
        <v>12</v>
      </c>
      <c r="Q80" s="94">
        <f t="shared" si="51"/>
        <v>13</v>
      </c>
      <c r="R80" s="94">
        <f t="shared" si="51"/>
        <v>14</v>
      </c>
      <c r="S80" s="94">
        <f t="shared" si="51"/>
        <v>15</v>
      </c>
      <c r="T80" s="94">
        <f t="shared" si="51"/>
        <v>16</v>
      </c>
      <c r="U80" s="94">
        <f t="shared" si="51"/>
        <v>17</v>
      </c>
      <c r="V80" s="94">
        <f t="shared" si="51"/>
        <v>18</v>
      </c>
      <c r="W80" s="94">
        <f t="shared" si="51"/>
        <v>19</v>
      </c>
      <c r="X80" s="94">
        <f t="shared" si="51"/>
        <v>20</v>
      </c>
    </row>
    <row r="81" spans="2:24" x14ac:dyDescent="0.2">
      <c r="B81" s="517">
        <v>20</v>
      </c>
      <c r="C81" s="114"/>
      <c r="D81" s="100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</row>
    <row r="82" spans="2:24" x14ac:dyDescent="0.2">
      <c r="B82" s="517">
        <f>MIN(C$80,MAX((B$81-C81-1),0))</f>
        <v>15</v>
      </c>
      <c r="C82" s="114">
        <f>$E$7</f>
        <v>1</v>
      </c>
      <c r="D82" s="116">
        <v>1</v>
      </c>
      <c r="E82" s="117">
        <f t="shared" ref="E82:X82" si="52">ROUND(IF(E$80&lt;=$C82,1,IF(AND(E$80&gt;$C82,E$80&lt;=($B82+$C82)),D82*(1+E$27),0)),4)</f>
        <v>1</v>
      </c>
      <c r="F82" s="117">
        <f t="shared" si="52"/>
        <v>1.0449999999999999</v>
      </c>
      <c r="G82" s="117">
        <f t="shared" si="52"/>
        <v>1.0920000000000001</v>
      </c>
      <c r="H82" s="117">
        <f t="shared" si="52"/>
        <v>1.1411</v>
      </c>
      <c r="I82" s="117">
        <f t="shared" si="52"/>
        <v>1.1923999999999999</v>
      </c>
      <c r="J82" s="117">
        <f t="shared" si="52"/>
        <v>1.2461</v>
      </c>
      <c r="K82" s="117">
        <f t="shared" si="52"/>
        <v>1.3022</v>
      </c>
      <c r="L82" s="117">
        <f t="shared" si="52"/>
        <v>1.3608</v>
      </c>
      <c r="M82" s="117">
        <f t="shared" si="52"/>
        <v>1.4219999999999999</v>
      </c>
      <c r="N82" s="117">
        <f t="shared" si="52"/>
        <v>1.486</v>
      </c>
      <c r="O82" s="117">
        <f t="shared" si="52"/>
        <v>1.5528999999999999</v>
      </c>
      <c r="P82" s="117">
        <f t="shared" si="52"/>
        <v>1.6228</v>
      </c>
      <c r="Q82" s="117">
        <f t="shared" si="52"/>
        <v>1.6958</v>
      </c>
      <c r="R82" s="117">
        <f t="shared" si="52"/>
        <v>1.7721</v>
      </c>
      <c r="S82" s="117">
        <f t="shared" si="52"/>
        <v>1.8517999999999999</v>
      </c>
      <c r="T82" s="117">
        <f t="shared" si="52"/>
        <v>1.9351</v>
      </c>
      <c r="U82" s="117">
        <f t="shared" si="52"/>
        <v>0</v>
      </c>
      <c r="V82" s="117">
        <f t="shared" si="52"/>
        <v>0</v>
      </c>
      <c r="W82" s="117">
        <f t="shared" si="52"/>
        <v>0</v>
      </c>
      <c r="X82" s="117">
        <f t="shared" si="52"/>
        <v>0</v>
      </c>
    </row>
    <row r="83" spans="2:24" x14ac:dyDescent="0.2">
      <c r="B83" s="517">
        <f t="shared" ref="B83:B101" si="53">MIN(C$80,MAX((B$81-C82-1),0))</f>
        <v>15</v>
      </c>
      <c r="C83" s="114">
        <f>C82+1</f>
        <v>2</v>
      </c>
      <c r="D83" s="116">
        <v>1</v>
      </c>
      <c r="E83" s="117">
        <f t="shared" ref="E83:X83" si="54">ROUND(IF(E$80&lt;=$C83,1,IF(AND(E$80&gt;$C83,E$80&lt;=($B83+$C83)),D83*(1+E$27),0)),4)</f>
        <v>1</v>
      </c>
      <c r="F83" s="117">
        <f t="shared" si="54"/>
        <v>1</v>
      </c>
      <c r="G83" s="117">
        <f t="shared" si="54"/>
        <v>1.0449999999999999</v>
      </c>
      <c r="H83" s="117">
        <f t="shared" si="54"/>
        <v>1.0920000000000001</v>
      </c>
      <c r="I83" s="117">
        <f t="shared" si="54"/>
        <v>1.1411</v>
      </c>
      <c r="J83" s="117">
        <f t="shared" si="54"/>
        <v>1.1923999999999999</v>
      </c>
      <c r="K83" s="117">
        <f t="shared" si="54"/>
        <v>1.2461</v>
      </c>
      <c r="L83" s="117">
        <f t="shared" si="54"/>
        <v>1.3022</v>
      </c>
      <c r="M83" s="117">
        <f t="shared" si="54"/>
        <v>1.3608</v>
      </c>
      <c r="N83" s="117">
        <f t="shared" si="54"/>
        <v>1.4219999999999999</v>
      </c>
      <c r="O83" s="117">
        <f t="shared" si="54"/>
        <v>1.486</v>
      </c>
      <c r="P83" s="117">
        <f t="shared" si="54"/>
        <v>1.5528999999999999</v>
      </c>
      <c r="Q83" s="117">
        <f t="shared" si="54"/>
        <v>1.6228</v>
      </c>
      <c r="R83" s="117">
        <f t="shared" si="54"/>
        <v>1.6958</v>
      </c>
      <c r="S83" s="117">
        <f t="shared" si="54"/>
        <v>1.7721</v>
      </c>
      <c r="T83" s="117">
        <f t="shared" si="54"/>
        <v>1.8517999999999999</v>
      </c>
      <c r="U83" s="117">
        <f t="shared" si="54"/>
        <v>1.9351</v>
      </c>
      <c r="V83" s="117">
        <f t="shared" si="54"/>
        <v>0</v>
      </c>
      <c r="W83" s="117">
        <f t="shared" si="54"/>
        <v>0</v>
      </c>
      <c r="X83" s="117">
        <f t="shared" si="54"/>
        <v>0</v>
      </c>
    </row>
    <row r="84" spans="2:24" x14ac:dyDescent="0.2">
      <c r="B84" s="517">
        <f t="shared" si="53"/>
        <v>15</v>
      </c>
      <c r="C84" s="114">
        <f t="shared" ref="C84:C101" si="55">C83+1</f>
        <v>3</v>
      </c>
      <c r="D84" s="116">
        <v>1</v>
      </c>
      <c r="E84" s="117">
        <f t="shared" ref="E84:X84" si="56">ROUND(IF(E$80&lt;=$C84,1,IF(AND(E$80&gt;$C84,E$80&lt;=($B84+$C84)),D84*(1+E$27),0)),4)</f>
        <v>1</v>
      </c>
      <c r="F84" s="117">
        <f t="shared" si="56"/>
        <v>1</v>
      </c>
      <c r="G84" s="117">
        <f t="shared" si="56"/>
        <v>1</v>
      </c>
      <c r="H84" s="117">
        <f t="shared" si="56"/>
        <v>1.0449999999999999</v>
      </c>
      <c r="I84" s="117">
        <f t="shared" si="56"/>
        <v>1.0920000000000001</v>
      </c>
      <c r="J84" s="117">
        <f t="shared" si="56"/>
        <v>1.1411</v>
      </c>
      <c r="K84" s="117">
        <f t="shared" si="56"/>
        <v>1.1923999999999999</v>
      </c>
      <c r="L84" s="117">
        <f t="shared" si="56"/>
        <v>1.2461</v>
      </c>
      <c r="M84" s="117">
        <f t="shared" si="56"/>
        <v>1.3022</v>
      </c>
      <c r="N84" s="117">
        <f t="shared" si="56"/>
        <v>1.3608</v>
      </c>
      <c r="O84" s="117">
        <f t="shared" si="56"/>
        <v>1.4219999999999999</v>
      </c>
      <c r="P84" s="117">
        <f t="shared" si="56"/>
        <v>1.486</v>
      </c>
      <c r="Q84" s="117">
        <f t="shared" si="56"/>
        <v>1.5528999999999999</v>
      </c>
      <c r="R84" s="117">
        <f t="shared" si="56"/>
        <v>1.6228</v>
      </c>
      <c r="S84" s="117">
        <f t="shared" si="56"/>
        <v>1.6958</v>
      </c>
      <c r="T84" s="117">
        <f t="shared" si="56"/>
        <v>1.7721</v>
      </c>
      <c r="U84" s="117">
        <f t="shared" si="56"/>
        <v>1.8517999999999999</v>
      </c>
      <c r="V84" s="117">
        <f t="shared" si="56"/>
        <v>1.9351</v>
      </c>
      <c r="W84" s="117">
        <f t="shared" si="56"/>
        <v>0</v>
      </c>
      <c r="X84" s="117">
        <f t="shared" si="56"/>
        <v>0</v>
      </c>
    </row>
    <row r="85" spans="2:24" x14ac:dyDescent="0.2">
      <c r="B85" s="517">
        <f t="shared" si="53"/>
        <v>15</v>
      </c>
      <c r="C85" s="114">
        <f t="shared" si="55"/>
        <v>4</v>
      </c>
      <c r="D85" s="116">
        <v>1</v>
      </c>
      <c r="E85" s="117">
        <f t="shared" ref="E85:X85" si="57">ROUND(IF(E$80&lt;=$C85,1,IF(AND(E$80&gt;$C85,E$80&lt;=($B85+$C85)),D85*(1+E$27),0)),4)</f>
        <v>1</v>
      </c>
      <c r="F85" s="117">
        <f t="shared" si="57"/>
        <v>1</v>
      </c>
      <c r="G85" s="117">
        <f t="shared" si="57"/>
        <v>1</v>
      </c>
      <c r="H85" s="117">
        <f t="shared" si="57"/>
        <v>1</v>
      </c>
      <c r="I85" s="117">
        <f t="shared" si="57"/>
        <v>1.0449999999999999</v>
      </c>
      <c r="J85" s="117">
        <f t="shared" si="57"/>
        <v>1.0920000000000001</v>
      </c>
      <c r="K85" s="117">
        <f t="shared" si="57"/>
        <v>1.1411</v>
      </c>
      <c r="L85" s="117">
        <f t="shared" si="57"/>
        <v>1.1923999999999999</v>
      </c>
      <c r="M85" s="117">
        <f t="shared" si="57"/>
        <v>1.2461</v>
      </c>
      <c r="N85" s="117">
        <f t="shared" si="57"/>
        <v>1.3022</v>
      </c>
      <c r="O85" s="117">
        <f t="shared" si="57"/>
        <v>1.3608</v>
      </c>
      <c r="P85" s="117">
        <f t="shared" si="57"/>
        <v>1.4219999999999999</v>
      </c>
      <c r="Q85" s="117">
        <f t="shared" si="57"/>
        <v>1.486</v>
      </c>
      <c r="R85" s="117">
        <f t="shared" si="57"/>
        <v>1.5528999999999999</v>
      </c>
      <c r="S85" s="117">
        <f t="shared" si="57"/>
        <v>1.6228</v>
      </c>
      <c r="T85" s="117">
        <f t="shared" si="57"/>
        <v>1.6958</v>
      </c>
      <c r="U85" s="117">
        <f t="shared" si="57"/>
        <v>1.7721</v>
      </c>
      <c r="V85" s="117">
        <f t="shared" si="57"/>
        <v>1.8517999999999999</v>
      </c>
      <c r="W85" s="117">
        <f t="shared" si="57"/>
        <v>1.9351</v>
      </c>
      <c r="X85" s="117">
        <f t="shared" si="57"/>
        <v>0</v>
      </c>
    </row>
    <row r="86" spans="2:24" x14ac:dyDescent="0.2">
      <c r="B86" s="517">
        <f t="shared" si="53"/>
        <v>15</v>
      </c>
      <c r="C86" s="114">
        <f t="shared" si="55"/>
        <v>5</v>
      </c>
      <c r="D86" s="116">
        <v>1</v>
      </c>
      <c r="E86" s="117">
        <f t="shared" ref="E86:X86" si="58">ROUND(IF(E$80&lt;=$C86,1,IF(AND(E$80&gt;$C86,E$80&lt;=($B86+$C86)),D86*(1+E$27),0)),4)</f>
        <v>1</v>
      </c>
      <c r="F86" s="117">
        <f t="shared" si="58"/>
        <v>1</v>
      </c>
      <c r="G86" s="117">
        <f t="shared" si="58"/>
        <v>1</v>
      </c>
      <c r="H86" s="117">
        <f t="shared" si="58"/>
        <v>1</v>
      </c>
      <c r="I86" s="117">
        <f t="shared" si="58"/>
        <v>1</v>
      </c>
      <c r="J86" s="117">
        <f t="shared" si="58"/>
        <v>1.0449999999999999</v>
      </c>
      <c r="K86" s="117">
        <f t="shared" si="58"/>
        <v>1.0920000000000001</v>
      </c>
      <c r="L86" s="117">
        <f t="shared" si="58"/>
        <v>1.1411</v>
      </c>
      <c r="M86" s="117">
        <f t="shared" si="58"/>
        <v>1.1923999999999999</v>
      </c>
      <c r="N86" s="117">
        <f t="shared" si="58"/>
        <v>1.2461</v>
      </c>
      <c r="O86" s="117">
        <f t="shared" si="58"/>
        <v>1.3022</v>
      </c>
      <c r="P86" s="117">
        <f t="shared" si="58"/>
        <v>1.3608</v>
      </c>
      <c r="Q86" s="117">
        <f t="shared" si="58"/>
        <v>1.4219999999999999</v>
      </c>
      <c r="R86" s="117">
        <f t="shared" si="58"/>
        <v>1.486</v>
      </c>
      <c r="S86" s="117">
        <f t="shared" si="58"/>
        <v>1.5528999999999999</v>
      </c>
      <c r="T86" s="117">
        <f t="shared" si="58"/>
        <v>1.6228</v>
      </c>
      <c r="U86" s="117">
        <f t="shared" si="58"/>
        <v>1.6958</v>
      </c>
      <c r="V86" s="117">
        <f t="shared" si="58"/>
        <v>1.7721</v>
      </c>
      <c r="W86" s="117">
        <f t="shared" si="58"/>
        <v>1.8517999999999999</v>
      </c>
      <c r="X86" s="117">
        <f t="shared" si="58"/>
        <v>1.9351</v>
      </c>
    </row>
    <row r="87" spans="2:24" x14ac:dyDescent="0.2">
      <c r="B87" s="517">
        <f t="shared" si="53"/>
        <v>14</v>
      </c>
      <c r="C87" s="114">
        <f t="shared" si="55"/>
        <v>6</v>
      </c>
      <c r="D87" s="116">
        <v>1</v>
      </c>
      <c r="E87" s="117">
        <f t="shared" ref="E87:X87" si="59">ROUND(IF(E$80&lt;=$C87,1,IF(AND(E$80&gt;$C87,E$80&lt;=($B87+$C87)),D87*(1+E$27),0)),4)</f>
        <v>1</v>
      </c>
      <c r="F87" s="117">
        <f t="shared" si="59"/>
        <v>1</v>
      </c>
      <c r="G87" s="117">
        <f t="shared" si="59"/>
        <v>1</v>
      </c>
      <c r="H87" s="117">
        <f t="shared" si="59"/>
        <v>1</v>
      </c>
      <c r="I87" s="117">
        <f t="shared" si="59"/>
        <v>1</v>
      </c>
      <c r="J87" s="117">
        <f t="shared" si="59"/>
        <v>1</v>
      </c>
      <c r="K87" s="117">
        <f t="shared" si="59"/>
        <v>1.0449999999999999</v>
      </c>
      <c r="L87" s="117">
        <f t="shared" si="59"/>
        <v>1.0920000000000001</v>
      </c>
      <c r="M87" s="117">
        <f t="shared" si="59"/>
        <v>1.1411</v>
      </c>
      <c r="N87" s="117">
        <f t="shared" si="59"/>
        <v>1.1923999999999999</v>
      </c>
      <c r="O87" s="117">
        <f t="shared" si="59"/>
        <v>1.2461</v>
      </c>
      <c r="P87" s="117">
        <f t="shared" si="59"/>
        <v>1.3022</v>
      </c>
      <c r="Q87" s="117">
        <f t="shared" si="59"/>
        <v>1.3608</v>
      </c>
      <c r="R87" s="117">
        <f t="shared" si="59"/>
        <v>1.4219999999999999</v>
      </c>
      <c r="S87" s="117">
        <f t="shared" si="59"/>
        <v>1.486</v>
      </c>
      <c r="T87" s="117">
        <f t="shared" si="59"/>
        <v>1.5528999999999999</v>
      </c>
      <c r="U87" s="117">
        <f t="shared" si="59"/>
        <v>1.6228</v>
      </c>
      <c r="V87" s="117">
        <f t="shared" si="59"/>
        <v>1.6958</v>
      </c>
      <c r="W87" s="117">
        <f t="shared" si="59"/>
        <v>1.7721</v>
      </c>
      <c r="X87" s="117">
        <f t="shared" si="59"/>
        <v>1.8517999999999999</v>
      </c>
    </row>
    <row r="88" spans="2:24" x14ac:dyDescent="0.2">
      <c r="B88" s="517">
        <f t="shared" si="53"/>
        <v>13</v>
      </c>
      <c r="C88" s="114">
        <f t="shared" si="55"/>
        <v>7</v>
      </c>
      <c r="D88" s="116">
        <v>1</v>
      </c>
      <c r="E88" s="117">
        <f t="shared" ref="E88:X88" si="60">ROUND(IF(E$80&lt;=$C88,1,IF(AND(E$80&gt;$C88,E$80&lt;=($B88+$C88)),D88*(1+E$27),0)),4)</f>
        <v>1</v>
      </c>
      <c r="F88" s="117">
        <f t="shared" si="60"/>
        <v>1</v>
      </c>
      <c r="G88" s="117">
        <f t="shared" si="60"/>
        <v>1</v>
      </c>
      <c r="H88" s="117">
        <f t="shared" si="60"/>
        <v>1</v>
      </c>
      <c r="I88" s="117">
        <f t="shared" si="60"/>
        <v>1</v>
      </c>
      <c r="J88" s="117">
        <f t="shared" si="60"/>
        <v>1</v>
      </c>
      <c r="K88" s="117">
        <f t="shared" si="60"/>
        <v>1</v>
      </c>
      <c r="L88" s="117">
        <f t="shared" si="60"/>
        <v>1.0449999999999999</v>
      </c>
      <c r="M88" s="117">
        <f t="shared" si="60"/>
        <v>1.0920000000000001</v>
      </c>
      <c r="N88" s="117">
        <f t="shared" si="60"/>
        <v>1.1411</v>
      </c>
      <c r="O88" s="117">
        <f t="shared" si="60"/>
        <v>1.1923999999999999</v>
      </c>
      <c r="P88" s="117">
        <f t="shared" si="60"/>
        <v>1.2461</v>
      </c>
      <c r="Q88" s="117">
        <f t="shared" si="60"/>
        <v>1.3022</v>
      </c>
      <c r="R88" s="117">
        <f t="shared" si="60"/>
        <v>1.3608</v>
      </c>
      <c r="S88" s="117">
        <f t="shared" si="60"/>
        <v>1.4219999999999999</v>
      </c>
      <c r="T88" s="117">
        <f t="shared" si="60"/>
        <v>1.486</v>
      </c>
      <c r="U88" s="117">
        <f t="shared" si="60"/>
        <v>1.5528999999999999</v>
      </c>
      <c r="V88" s="117">
        <f t="shared" si="60"/>
        <v>1.6228</v>
      </c>
      <c r="W88" s="117">
        <f t="shared" si="60"/>
        <v>1.6958</v>
      </c>
      <c r="X88" s="117">
        <f t="shared" si="60"/>
        <v>1.7721</v>
      </c>
    </row>
    <row r="89" spans="2:24" x14ac:dyDescent="0.2">
      <c r="B89" s="517">
        <f t="shared" si="53"/>
        <v>12</v>
      </c>
      <c r="C89" s="114">
        <f t="shared" si="55"/>
        <v>8</v>
      </c>
      <c r="D89" s="116">
        <v>1</v>
      </c>
      <c r="E89" s="117">
        <f t="shared" ref="E89:X89" si="61">ROUND(IF(E$80&lt;=$C89,1,IF(AND(E$80&gt;$C89,E$80&lt;=($B89+$C89)),D89*(1+E$27),0)),4)</f>
        <v>1</v>
      </c>
      <c r="F89" s="117">
        <f t="shared" si="61"/>
        <v>1</v>
      </c>
      <c r="G89" s="117">
        <f t="shared" si="61"/>
        <v>1</v>
      </c>
      <c r="H89" s="117">
        <f t="shared" si="61"/>
        <v>1</v>
      </c>
      <c r="I89" s="117">
        <f t="shared" si="61"/>
        <v>1</v>
      </c>
      <c r="J89" s="117">
        <f t="shared" si="61"/>
        <v>1</v>
      </c>
      <c r="K89" s="117">
        <f t="shared" si="61"/>
        <v>1</v>
      </c>
      <c r="L89" s="117">
        <f t="shared" si="61"/>
        <v>1</v>
      </c>
      <c r="M89" s="117">
        <f t="shared" si="61"/>
        <v>1.0449999999999999</v>
      </c>
      <c r="N89" s="117">
        <f t="shared" si="61"/>
        <v>1.0920000000000001</v>
      </c>
      <c r="O89" s="117">
        <f t="shared" si="61"/>
        <v>1.1411</v>
      </c>
      <c r="P89" s="117">
        <f t="shared" si="61"/>
        <v>1.1923999999999999</v>
      </c>
      <c r="Q89" s="117">
        <f t="shared" si="61"/>
        <v>1.2461</v>
      </c>
      <c r="R89" s="117">
        <f t="shared" si="61"/>
        <v>1.3022</v>
      </c>
      <c r="S89" s="117">
        <f t="shared" si="61"/>
        <v>1.3608</v>
      </c>
      <c r="T89" s="117">
        <f t="shared" si="61"/>
        <v>1.4219999999999999</v>
      </c>
      <c r="U89" s="117">
        <f t="shared" si="61"/>
        <v>1.486</v>
      </c>
      <c r="V89" s="117">
        <f t="shared" si="61"/>
        <v>1.5528999999999999</v>
      </c>
      <c r="W89" s="117">
        <f t="shared" si="61"/>
        <v>1.6228</v>
      </c>
      <c r="X89" s="117">
        <f t="shared" si="61"/>
        <v>1.6958</v>
      </c>
    </row>
    <row r="90" spans="2:24" x14ac:dyDescent="0.2">
      <c r="B90" s="517">
        <f t="shared" si="53"/>
        <v>11</v>
      </c>
      <c r="C90" s="114">
        <f t="shared" si="55"/>
        <v>9</v>
      </c>
      <c r="D90" s="116">
        <v>1</v>
      </c>
      <c r="E90" s="117">
        <f t="shared" ref="E90:X90" si="62">ROUND(IF(E$80&lt;=$C90,1,IF(AND(E$80&gt;$C90,E$80&lt;=($B90+$C90)),D90*(1+E$27),0)),4)</f>
        <v>1</v>
      </c>
      <c r="F90" s="117">
        <f t="shared" si="62"/>
        <v>1</v>
      </c>
      <c r="G90" s="117">
        <f t="shared" si="62"/>
        <v>1</v>
      </c>
      <c r="H90" s="117">
        <f t="shared" si="62"/>
        <v>1</v>
      </c>
      <c r="I90" s="117">
        <f t="shared" si="62"/>
        <v>1</v>
      </c>
      <c r="J90" s="117">
        <f t="shared" si="62"/>
        <v>1</v>
      </c>
      <c r="K90" s="117">
        <f t="shared" si="62"/>
        <v>1</v>
      </c>
      <c r="L90" s="117">
        <f t="shared" si="62"/>
        <v>1</v>
      </c>
      <c r="M90" s="117">
        <f t="shared" si="62"/>
        <v>1</v>
      </c>
      <c r="N90" s="117">
        <f t="shared" si="62"/>
        <v>1.0449999999999999</v>
      </c>
      <c r="O90" s="117">
        <f t="shared" si="62"/>
        <v>1.0920000000000001</v>
      </c>
      <c r="P90" s="117">
        <f t="shared" si="62"/>
        <v>1.1411</v>
      </c>
      <c r="Q90" s="117">
        <f t="shared" si="62"/>
        <v>1.1923999999999999</v>
      </c>
      <c r="R90" s="117">
        <f t="shared" si="62"/>
        <v>1.2461</v>
      </c>
      <c r="S90" s="117">
        <f t="shared" si="62"/>
        <v>1.3022</v>
      </c>
      <c r="T90" s="117">
        <f t="shared" si="62"/>
        <v>1.3608</v>
      </c>
      <c r="U90" s="117">
        <f t="shared" si="62"/>
        <v>1.4219999999999999</v>
      </c>
      <c r="V90" s="117">
        <f t="shared" si="62"/>
        <v>1.486</v>
      </c>
      <c r="W90" s="117">
        <f t="shared" si="62"/>
        <v>1.5528999999999999</v>
      </c>
      <c r="X90" s="117">
        <f t="shared" si="62"/>
        <v>1.6228</v>
      </c>
    </row>
    <row r="91" spans="2:24" x14ac:dyDescent="0.2">
      <c r="B91" s="517">
        <f t="shared" si="53"/>
        <v>10</v>
      </c>
      <c r="C91" s="114">
        <f t="shared" si="55"/>
        <v>10</v>
      </c>
      <c r="D91" s="116">
        <v>1</v>
      </c>
      <c r="E91" s="117">
        <f t="shared" ref="E91:X91" si="63">ROUND(IF(E$80&lt;=$C91,1,IF(AND(E$80&gt;$C91,E$80&lt;=($B91+$C91)),D91*(1+E$27),0)),4)</f>
        <v>1</v>
      </c>
      <c r="F91" s="117">
        <f t="shared" si="63"/>
        <v>1</v>
      </c>
      <c r="G91" s="117">
        <f t="shared" si="63"/>
        <v>1</v>
      </c>
      <c r="H91" s="117">
        <f t="shared" si="63"/>
        <v>1</v>
      </c>
      <c r="I91" s="117">
        <f t="shared" si="63"/>
        <v>1</v>
      </c>
      <c r="J91" s="117">
        <f t="shared" si="63"/>
        <v>1</v>
      </c>
      <c r="K91" s="117">
        <f t="shared" si="63"/>
        <v>1</v>
      </c>
      <c r="L91" s="117">
        <f t="shared" si="63"/>
        <v>1</v>
      </c>
      <c r="M91" s="117">
        <f t="shared" si="63"/>
        <v>1</v>
      </c>
      <c r="N91" s="117">
        <f t="shared" si="63"/>
        <v>1</v>
      </c>
      <c r="O91" s="117">
        <f t="shared" si="63"/>
        <v>1.0449999999999999</v>
      </c>
      <c r="P91" s="117">
        <f t="shared" si="63"/>
        <v>1.0920000000000001</v>
      </c>
      <c r="Q91" s="117">
        <f t="shared" si="63"/>
        <v>1.1411</v>
      </c>
      <c r="R91" s="117">
        <f t="shared" si="63"/>
        <v>1.1923999999999999</v>
      </c>
      <c r="S91" s="117">
        <f t="shared" si="63"/>
        <v>1.2461</v>
      </c>
      <c r="T91" s="117">
        <f t="shared" si="63"/>
        <v>1.3022</v>
      </c>
      <c r="U91" s="117">
        <f t="shared" si="63"/>
        <v>1.3608</v>
      </c>
      <c r="V91" s="117">
        <f t="shared" si="63"/>
        <v>1.4219999999999999</v>
      </c>
      <c r="W91" s="117">
        <f t="shared" si="63"/>
        <v>1.486</v>
      </c>
      <c r="X91" s="117">
        <f t="shared" si="63"/>
        <v>1.5528999999999999</v>
      </c>
    </row>
    <row r="92" spans="2:24" x14ac:dyDescent="0.2">
      <c r="B92" s="517">
        <f t="shared" si="53"/>
        <v>9</v>
      </c>
      <c r="C92" s="114">
        <f t="shared" si="55"/>
        <v>11</v>
      </c>
      <c r="D92" s="116">
        <v>1</v>
      </c>
      <c r="E92" s="117">
        <f t="shared" ref="E92:X92" si="64">ROUND(IF(E$80&lt;=$C92,1,IF(AND(E$80&gt;$C92,E$80&lt;=($B92+$C92)),D92*(1+E$27),0)),4)</f>
        <v>1</v>
      </c>
      <c r="F92" s="117">
        <f t="shared" si="64"/>
        <v>1</v>
      </c>
      <c r="G92" s="117">
        <f t="shared" si="64"/>
        <v>1</v>
      </c>
      <c r="H92" s="117">
        <f t="shared" si="64"/>
        <v>1</v>
      </c>
      <c r="I92" s="117">
        <f t="shared" si="64"/>
        <v>1</v>
      </c>
      <c r="J92" s="117">
        <f t="shared" si="64"/>
        <v>1</v>
      </c>
      <c r="K92" s="117">
        <f t="shared" si="64"/>
        <v>1</v>
      </c>
      <c r="L92" s="117">
        <f t="shared" si="64"/>
        <v>1</v>
      </c>
      <c r="M92" s="117">
        <f t="shared" si="64"/>
        <v>1</v>
      </c>
      <c r="N92" s="117">
        <f t="shared" si="64"/>
        <v>1</v>
      </c>
      <c r="O92" s="117">
        <f t="shared" si="64"/>
        <v>1</v>
      </c>
      <c r="P92" s="117">
        <f t="shared" si="64"/>
        <v>1.0449999999999999</v>
      </c>
      <c r="Q92" s="117">
        <f t="shared" si="64"/>
        <v>1.0920000000000001</v>
      </c>
      <c r="R92" s="117">
        <f t="shared" si="64"/>
        <v>1.1411</v>
      </c>
      <c r="S92" s="117">
        <f t="shared" si="64"/>
        <v>1.1923999999999999</v>
      </c>
      <c r="T92" s="117">
        <f t="shared" si="64"/>
        <v>1.2461</v>
      </c>
      <c r="U92" s="117">
        <f t="shared" si="64"/>
        <v>1.3022</v>
      </c>
      <c r="V92" s="117">
        <f t="shared" si="64"/>
        <v>1.3608</v>
      </c>
      <c r="W92" s="117">
        <f t="shared" si="64"/>
        <v>1.4219999999999999</v>
      </c>
      <c r="X92" s="117">
        <f t="shared" si="64"/>
        <v>1.486</v>
      </c>
    </row>
    <row r="93" spans="2:24" x14ac:dyDescent="0.2">
      <c r="B93" s="517">
        <f t="shared" si="53"/>
        <v>8</v>
      </c>
      <c r="C93" s="114">
        <f t="shared" si="55"/>
        <v>12</v>
      </c>
      <c r="D93" s="116">
        <v>1</v>
      </c>
      <c r="E93" s="117">
        <f t="shared" ref="E93:X93" si="65">ROUND(IF(E$80&lt;=$C93,1,IF(AND(E$80&gt;$C93,E$80&lt;=($B93+$C93)),D93*(1+E$27),0)),4)</f>
        <v>1</v>
      </c>
      <c r="F93" s="117">
        <f t="shared" si="65"/>
        <v>1</v>
      </c>
      <c r="G93" s="117">
        <f t="shared" si="65"/>
        <v>1</v>
      </c>
      <c r="H93" s="117">
        <f t="shared" si="65"/>
        <v>1</v>
      </c>
      <c r="I93" s="117">
        <f t="shared" si="65"/>
        <v>1</v>
      </c>
      <c r="J93" s="117">
        <f t="shared" si="65"/>
        <v>1</v>
      </c>
      <c r="K93" s="117">
        <f t="shared" si="65"/>
        <v>1</v>
      </c>
      <c r="L93" s="117">
        <f t="shared" si="65"/>
        <v>1</v>
      </c>
      <c r="M93" s="117">
        <f t="shared" si="65"/>
        <v>1</v>
      </c>
      <c r="N93" s="117">
        <f t="shared" si="65"/>
        <v>1</v>
      </c>
      <c r="O93" s="117">
        <f t="shared" si="65"/>
        <v>1</v>
      </c>
      <c r="P93" s="117">
        <f t="shared" si="65"/>
        <v>1</v>
      </c>
      <c r="Q93" s="117">
        <f t="shared" si="65"/>
        <v>1.0449999999999999</v>
      </c>
      <c r="R93" s="117">
        <f t="shared" si="65"/>
        <v>1.0920000000000001</v>
      </c>
      <c r="S93" s="117">
        <f t="shared" si="65"/>
        <v>1.1411</v>
      </c>
      <c r="T93" s="117">
        <f t="shared" si="65"/>
        <v>1.1923999999999999</v>
      </c>
      <c r="U93" s="117">
        <f t="shared" si="65"/>
        <v>1.2461</v>
      </c>
      <c r="V93" s="117">
        <f t="shared" si="65"/>
        <v>1.3022</v>
      </c>
      <c r="W93" s="117">
        <f t="shared" si="65"/>
        <v>1.3608</v>
      </c>
      <c r="X93" s="117">
        <f t="shared" si="65"/>
        <v>1.4219999999999999</v>
      </c>
    </row>
    <row r="94" spans="2:24" x14ac:dyDescent="0.2">
      <c r="B94" s="517">
        <f t="shared" si="53"/>
        <v>7</v>
      </c>
      <c r="C94" s="114">
        <f t="shared" si="55"/>
        <v>13</v>
      </c>
      <c r="D94" s="116">
        <v>1</v>
      </c>
      <c r="E94" s="117">
        <f t="shared" ref="E94:X94" si="66">ROUND(IF(E$80&lt;=$C94,1,IF(AND(E$80&gt;$C94,E$80&lt;=($B94+$C94)),D94*(1+E$27),0)),4)</f>
        <v>1</v>
      </c>
      <c r="F94" s="117">
        <f t="shared" si="66"/>
        <v>1</v>
      </c>
      <c r="G94" s="117">
        <f t="shared" si="66"/>
        <v>1</v>
      </c>
      <c r="H94" s="117">
        <f t="shared" si="66"/>
        <v>1</v>
      </c>
      <c r="I94" s="117">
        <f t="shared" si="66"/>
        <v>1</v>
      </c>
      <c r="J94" s="117">
        <f t="shared" si="66"/>
        <v>1</v>
      </c>
      <c r="K94" s="117">
        <f t="shared" si="66"/>
        <v>1</v>
      </c>
      <c r="L94" s="117">
        <f t="shared" si="66"/>
        <v>1</v>
      </c>
      <c r="M94" s="117">
        <f t="shared" si="66"/>
        <v>1</v>
      </c>
      <c r="N94" s="117">
        <f t="shared" si="66"/>
        <v>1</v>
      </c>
      <c r="O94" s="117">
        <f t="shared" si="66"/>
        <v>1</v>
      </c>
      <c r="P94" s="117">
        <f t="shared" si="66"/>
        <v>1</v>
      </c>
      <c r="Q94" s="117">
        <f t="shared" si="66"/>
        <v>1</v>
      </c>
      <c r="R94" s="117">
        <f t="shared" si="66"/>
        <v>1.0449999999999999</v>
      </c>
      <c r="S94" s="117">
        <f t="shared" si="66"/>
        <v>1.0920000000000001</v>
      </c>
      <c r="T94" s="117">
        <f t="shared" si="66"/>
        <v>1.1411</v>
      </c>
      <c r="U94" s="117">
        <f t="shared" si="66"/>
        <v>1.1923999999999999</v>
      </c>
      <c r="V94" s="117">
        <f t="shared" si="66"/>
        <v>1.2461</v>
      </c>
      <c r="W94" s="117">
        <f t="shared" si="66"/>
        <v>1.3022</v>
      </c>
      <c r="X94" s="117">
        <f t="shared" si="66"/>
        <v>1.3608</v>
      </c>
    </row>
    <row r="95" spans="2:24" x14ac:dyDescent="0.2">
      <c r="B95" s="517">
        <f t="shared" si="53"/>
        <v>6</v>
      </c>
      <c r="C95" s="114">
        <f t="shared" si="55"/>
        <v>14</v>
      </c>
      <c r="D95" s="116">
        <v>1</v>
      </c>
      <c r="E95" s="117">
        <f t="shared" ref="E95:X95" si="67">ROUND(IF(E$80&lt;=$C95,1,IF(AND(E$80&gt;$C95,E$80&lt;=($B95+$C95)),D95*(1+E$27),0)),4)</f>
        <v>1</v>
      </c>
      <c r="F95" s="117">
        <f t="shared" si="67"/>
        <v>1</v>
      </c>
      <c r="G95" s="117">
        <f t="shared" si="67"/>
        <v>1</v>
      </c>
      <c r="H95" s="117">
        <f t="shared" si="67"/>
        <v>1</v>
      </c>
      <c r="I95" s="117">
        <f t="shared" si="67"/>
        <v>1</v>
      </c>
      <c r="J95" s="117">
        <f t="shared" si="67"/>
        <v>1</v>
      </c>
      <c r="K95" s="117">
        <f t="shared" si="67"/>
        <v>1</v>
      </c>
      <c r="L95" s="117">
        <f t="shared" si="67"/>
        <v>1</v>
      </c>
      <c r="M95" s="117">
        <f t="shared" si="67"/>
        <v>1</v>
      </c>
      <c r="N95" s="117">
        <f t="shared" si="67"/>
        <v>1</v>
      </c>
      <c r="O95" s="117">
        <f t="shared" si="67"/>
        <v>1</v>
      </c>
      <c r="P95" s="117">
        <f t="shared" si="67"/>
        <v>1</v>
      </c>
      <c r="Q95" s="117">
        <f t="shared" si="67"/>
        <v>1</v>
      </c>
      <c r="R95" s="117">
        <f t="shared" si="67"/>
        <v>1</v>
      </c>
      <c r="S95" s="117">
        <f t="shared" si="67"/>
        <v>1.0449999999999999</v>
      </c>
      <c r="T95" s="117">
        <f t="shared" si="67"/>
        <v>1.0920000000000001</v>
      </c>
      <c r="U95" s="117">
        <f t="shared" si="67"/>
        <v>1.1411</v>
      </c>
      <c r="V95" s="117">
        <f t="shared" si="67"/>
        <v>1.1923999999999999</v>
      </c>
      <c r="W95" s="117">
        <f t="shared" si="67"/>
        <v>1.2461</v>
      </c>
      <c r="X95" s="117">
        <f t="shared" si="67"/>
        <v>1.3022</v>
      </c>
    </row>
    <row r="96" spans="2:24" x14ac:dyDescent="0.2">
      <c r="B96" s="517">
        <f t="shared" si="53"/>
        <v>5</v>
      </c>
      <c r="C96" s="114">
        <f t="shared" si="55"/>
        <v>15</v>
      </c>
      <c r="D96" s="116">
        <v>1</v>
      </c>
      <c r="E96" s="117">
        <f t="shared" ref="E96:X96" si="68">ROUND(IF(E$80&lt;=$C96,1,IF(AND(E$80&gt;$C96,E$80&lt;=($B96+$C96)),D96*(1+E$27),0)),4)</f>
        <v>1</v>
      </c>
      <c r="F96" s="117">
        <f t="shared" si="68"/>
        <v>1</v>
      </c>
      <c r="G96" s="117">
        <f t="shared" si="68"/>
        <v>1</v>
      </c>
      <c r="H96" s="117">
        <f t="shared" si="68"/>
        <v>1</v>
      </c>
      <c r="I96" s="117">
        <f t="shared" si="68"/>
        <v>1</v>
      </c>
      <c r="J96" s="117">
        <f t="shared" si="68"/>
        <v>1</v>
      </c>
      <c r="K96" s="117">
        <f t="shared" si="68"/>
        <v>1</v>
      </c>
      <c r="L96" s="117">
        <f t="shared" si="68"/>
        <v>1</v>
      </c>
      <c r="M96" s="117">
        <f t="shared" si="68"/>
        <v>1</v>
      </c>
      <c r="N96" s="117">
        <f t="shared" si="68"/>
        <v>1</v>
      </c>
      <c r="O96" s="117">
        <f t="shared" si="68"/>
        <v>1</v>
      </c>
      <c r="P96" s="117">
        <f t="shared" si="68"/>
        <v>1</v>
      </c>
      <c r="Q96" s="117">
        <f t="shared" si="68"/>
        <v>1</v>
      </c>
      <c r="R96" s="117">
        <f t="shared" si="68"/>
        <v>1</v>
      </c>
      <c r="S96" s="117">
        <f t="shared" si="68"/>
        <v>1</v>
      </c>
      <c r="T96" s="117">
        <f t="shared" si="68"/>
        <v>1.0449999999999999</v>
      </c>
      <c r="U96" s="117">
        <f t="shared" si="68"/>
        <v>1.0920000000000001</v>
      </c>
      <c r="V96" s="117">
        <f t="shared" si="68"/>
        <v>1.1411</v>
      </c>
      <c r="W96" s="117">
        <f t="shared" si="68"/>
        <v>1.1923999999999999</v>
      </c>
      <c r="X96" s="117">
        <f t="shared" si="68"/>
        <v>1.2461</v>
      </c>
    </row>
    <row r="97" spans="2:24" x14ac:dyDescent="0.2">
      <c r="B97" s="517">
        <f t="shared" si="53"/>
        <v>4</v>
      </c>
      <c r="C97" s="114">
        <f t="shared" si="55"/>
        <v>16</v>
      </c>
      <c r="D97" s="116">
        <v>1</v>
      </c>
      <c r="E97" s="117">
        <f t="shared" ref="E97:X97" si="69">ROUND(IF(E$80&lt;=$C97,1,IF(AND(E$80&gt;$C97,E$80&lt;=($B97+$C97)),D97*(1+E$27),0)),4)</f>
        <v>1</v>
      </c>
      <c r="F97" s="117">
        <f t="shared" si="69"/>
        <v>1</v>
      </c>
      <c r="G97" s="117">
        <f t="shared" si="69"/>
        <v>1</v>
      </c>
      <c r="H97" s="117">
        <f t="shared" si="69"/>
        <v>1</v>
      </c>
      <c r="I97" s="117">
        <f t="shared" si="69"/>
        <v>1</v>
      </c>
      <c r="J97" s="117">
        <f t="shared" si="69"/>
        <v>1</v>
      </c>
      <c r="K97" s="117">
        <f t="shared" si="69"/>
        <v>1</v>
      </c>
      <c r="L97" s="117">
        <f t="shared" si="69"/>
        <v>1</v>
      </c>
      <c r="M97" s="117">
        <f t="shared" si="69"/>
        <v>1</v>
      </c>
      <c r="N97" s="117">
        <f t="shared" si="69"/>
        <v>1</v>
      </c>
      <c r="O97" s="117">
        <f t="shared" si="69"/>
        <v>1</v>
      </c>
      <c r="P97" s="117">
        <f t="shared" si="69"/>
        <v>1</v>
      </c>
      <c r="Q97" s="117">
        <f t="shared" si="69"/>
        <v>1</v>
      </c>
      <c r="R97" s="117">
        <f t="shared" si="69"/>
        <v>1</v>
      </c>
      <c r="S97" s="117">
        <f t="shared" si="69"/>
        <v>1</v>
      </c>
      <c r="T97" s="117">
        <f t="shared" si="69"/>
        <v>1</v>
      </c>
      <c r="U97" s="117">
        <f t="shared" si="69"/>
        <v>1.0449999999999999</v>
      </c>
      <c r="V97" s="117">
        <f t="shared" si="69"/>
        <v>1.0920000000000001</v>
      </c>
      <c r="W97" s="117">
        <f t="shared" si="69"/>
        <v>1.1411</v>
      </c>
      <c r="X97" s="117">
        <f t="shared" si="69"/>
        <v>1.1923999999999999</v>
      </c>
    </row>
    <row r="98" spans="2:24" x14ac:dyDescent="0.2">
      <c r="B98" s="517">
        <f t="shared" si="53"/>
        <v>3</v>
      </c>
      <c r="C98" s="114">
        <f t="shared" si="55"/>
        <v>17</v>
      </c>
      <c r="D98" s="116">
        <v>1</v>
      </c>
      <c r="E98" s="117">
        <f t="shared" ref="E98:X98" si="70">ROUND(IF(E$80&lt;=$C98,1,IF(AND(E$80&gt;$C98,E$80&lt;=($B98+$C98)),D98*(1+E$27),0)),4)</f>
        <v>1</v>
      </c>
      <c r="F98" s="117">
        <f t="shared" si="70"/>
        <v>1</v>
      </c>
      <c r="G98" s="117">
        <f t="shared" si="70"/>
        <v>1</v>
      </c>
      <c r="H98" s="117">
        <f t="shared" si="70"/>
        <v>1</v>
      </c>
      <c r="I98" s="117">
        <f t="shared" si="70"/>
        <v>1</v>
      </c>
      <c r="J98" s="117">
        <f t="shared" si="70"/>
        <v>1</v>
      </c>
      <c r="K98" s="117">
        <f t="shared" si="70"/>
        <v>1</v>
      </c>
      <c r="L98" s="117">
        <f t="shared" si="70"/>
        <v>1</v>
      </c>
      <c r="M98" s="117">
        <f t="shared" si="70"/>
        <v>1</v>
      </c>
      <c r="N98" s="117">
        <f t="shared" si="70"/>
        <v>1</v>
      </c>
      <c r="O98" s="117">
        <f t="shared" si="70"/>
        <v>1</v>
      </c>
      <c r="P98" s="117">
        <f t="shared" si="70"/>
        <v>1</v>
      </c>
      <c r="Q98" s="117">
        <f t="shared" si="70"/>
        <v>1</v>
      </c>
      <c r="R98" s="117">
        <f t="shared" si="70"/>
        <v>1</v>
      </c>
      <c r="S98" s="117">
        <f t="shared" si="70"/>
        <v>1</v>
      </c>
      <c r="T98" s="117">
        <f t="shared" si="70"/>
        <v>1</v>
      </c>
      <c r="U98" s="117">
        <f t="shared" si="70"/>
        <v>1</v>
      </c>
      <c r="V98" s="117">
        <f t="shared" si="70"/>
        <v>1.0449999999999999</v>
      </c>
      <c r="W98" s="117">
        <f t="shared" si="70"/>
        <v>1.0920000000000001</v>
      </c>
      <c r="X98" s="117">
        <f t="shared" si="70"/>
        <v>1.1411</v>
      </c>
    </row>
    <row r="99" spans="2:24" x14ac:dyDescent="0.2">
      <c r="B99" s="517">
        <f t="shared" si="53"/>
        <v>2</v>
      </c>
      <c r="C99" s="114">
        <f t="shared" si="55"/>
        <v>18</v>
      </c>
      <c r="D99" s="116">
        <v>1</v>
      </c>
      <c r="E99" s="117">
        <f t="shared" ref="E99:X99" si="71">ROUND(IF(E$80&lt;=$C99,1,IF(AND(E$80&gt;$C99,E$80&lt;=($B99+$C99)),D99*(1+E$27),0)),4)</f>
        <v>1</v>
      </c>
      <c r="F99" s="117">
        <f t="shared" si="71"/>
        <v>1</v>
      </c>
      <c r="G99" s="117">
        <f t="shared" si="71"/>
        <v>1</v>
      </c>
      <c r="H99" s="117">
        <f t="shared" si="71"/>
        <v>1</v>
      </c>
      <c r="I99" s="117">
        <f t="shared" si="71"/>
        <v>1</v>
      </c>
      <c r="J99" s="117">
        <f t="shared" si="71"/>
        <v>1</v>
      </c>
      <c r="K99" s="117">
        <f t="shared" si="71"/>
        <v>1</v>
      </c>
      <c r="L99" s="117">
        <f t="shared" si="71"/>
        <v>1</v>
      </c>
      <c r="M99" s="117">
        <f t="shared" si="71"/>
        <v>1</v>
      </c>
      <c r="N99" s="117">
        <f t="shared" si="71"/>
        <v>1</v>
      </c>
      <c r="O99" s="117">
        <f t="shared" si="71"/>
        <v>1</v>
      </c>
      <c r="P99" s="117">
        <f t="shared" si="71"/>
        <v>1</v>
      </c>
      <c r="Q99" s="117">
        <f t="shared" si="71"/>
        <v>1</v>
      </c>
      <c r="R99" s="117">
        <f t="shared" si="71"/>
        <v>1</v>
      </c>
      <c r="S99" s="117">
        <f t="shared" si="71"/>
        <v>1</v>
      </c>
      <c r="T99" s="117">
        <f t="shared" si="71"/>
        <v>1</v>
      </c>
      <c r="U99" s="117">
        <f t="shared" si="71"/>
        <v>1</v>
      </c>
      <c r="V99" s="117">
        <f t="shared" si="71"/>
        <v>1</v>
      </c>
      <c r="W99" s="117">
        <f t="shared" si="71"/>
        <v>1.0449999999999999</v>
      </c>
      <c r="X99" s="117">
        <f t="shared" si="71"/>
        <v>1.0920000000000001</v>
      </c>
    </row>
    <row r="100" spans="2:24" x14ac:dyDescent="0.2">
      <c r="B100" s="517">
        <f t="shared" si="53"/>
        <v>1</v>
      </c>
      <c r="C100" s="114">
        <f t="shared" si="55"/>
        <v>19</v>
      </c>
      <c r="D100" s="116">
        <v>1</v>
      </c>
      <c r="E100" s="117">
        <f t="shared" ref="E100:X100" si="72">ROUND(IF(E$80&lt;=$C100,1,IF(AND(E$80&gt;$C100,E$80&lt;=($B100+$C100)),D100*(1+E$27),0)),4)</f>
        <v>1</v>
      </c>
      <c r="F100" s="117">
        <f t="shared" si="72"/>
        <v>1</v>
      </c>
      <c r="G100" s="117">
        <f t="shared" si="72"/>
        <v>1</v>
      </c>
      <c r="H100" s="117">
        <f t="shared" si="72"/>
        <v>1</v>
      </c>
      <c r="I100" s="117">
        <f t="shared" si="72"/>
        <v>1</v>
      </c>
      <c r="J100" s="117">
        <f t="shared" si="72"/>
        <v>1</v>
      </c>
      <c r="K100" s="117">
        <f t="shared" si="72"/>
        <v>1</v>
      </c>
      <c r="L100" s="117">
        <f t="shared" si="72"/>
        <v>1</v>
      </c>
      <c r="M100" s="117">
        <f t="shared" si="72"/>
        <v>1</v>
      </c>
      <c r="N100" s="117">
        <f t="shared" si="72"/>
        <v>1</v>
      </c>
      <c r="O100" s="117">
        <f t="shared" si="72"/>
        <v>1</v>
      </c>
      <c r="P100" s="117">
        <f t="shared" si="72"/>
        <v>1</v>
      </c>
      <c r="Q100" s="117">
        <f t="shared" si="72"/>
        <v>1</v>
      </c>
      <c r="R100" s="117">
        <f t="shared" si="72"/>
        <v>1</v>
      </c>
      <c r="S100" s="117">
        <f t="shared" si="72"/>
        <v>1</v>
      </c>
      <c r="T100" s="117">
        <f t="shared" si="72"/>
        <v>1</v>
      </c>
      <c r="U100" s="117">
        <f t="shared" si="72"/>
        <v>1</v>
      </c>
      <c r="V100" s="117">
        <f t="shared" si="72"/>
        <v>1</v>
      </c>
      <c r="W100" s="117">
        <f t="shared" si="72"/>
        <v>1</v>
      </c>
      <c r="X100" s="117">
        <f t="shared" si="72"/>
        <v>1.0449999999999999</v>
      </c>
    </row>
    <row r="101" spans="2:24" x14ac:dyDescent="0.2">
      <c r="B101" s="517">
        <f t="shared" si="53"/>
        <v>0</v>
      </c>
      <c r="C101" s="114">
        <f t="shared" si="55"/>
        <v>20</v>
      </c>
      <c r="D101" s="116">
        <v>1</v>
      </c>
      <c r="E101" s="117">
        <f t="shared" ref="E101:X101" si="73">ROUND(IF(E$80&lt;=$C101,1,IF(AND(E$80&gt;$C101,E$80&lt;=($B101+$C101)),D101*(1+E$27),0)),4)</f>
        <v>1</v>
      </c>
      <c r="F101" s="117">
        <f t="shared" si="73"/>
        <v>1</v>
      </c>
      <c r="G101" s="117">
        <f t="shared" si="73"/>
        <v>1</v>
      </c>
      <c r="H101" s="117">
        <f t="shared" si="73"/>
        <v>1</v>
      </c>
      <c r="I101" s="117">
        <f t="shared" si="73"/>
        <v>1</v>
      </c>
      <c r="J101" s="117">
        <f t="shared" si="73"/>
        <v>1</v>
      </c>
      <c r="K101" s="117">
        <f t="shared" si="73"/>
        <v>1</v>
      </c>
      <c r="L101" s="117">
        <f t="shared" si="73"/>
        <v>1</v>
      </c>
      <c r="M101" s="117">
        <f t="shared" si="73"/>
        <v>1</v>
      </c>
      <c r="N101" s="117">
        <f t="shared" si="73"/>
        <v>1</v>
      </c>
      <c r="O101" s="117">
        <f t="shared" si="73"/>
        <v>1</v>
      </c>
      <c r="P101" s="117">
        <f t="shared" si="73"/>
        <v>1</v>
      </c>
      <c r="Q101" s="117">
        <f t="shared" si="73"/>
        <v>1</v>
      </c>
      <c r="R101" s="117">
        <f t="shared" si="73"/>
        <v>1</v>
      </c>
      <c r="S101" s="117">
        <f t="shared" si="73"/>
        <v>1</v>
      </c>
      <c r="T101" s="117">
        <f t="shared" si="73"/>
        <v>1</v>
      </c>
      <c r="U101" s="117">
        <f t="shared" si="73"/>
        <v>1</v>
      </c>
      <c r="V101" s="117">
        <f t="shared" si="73"/>
        <v>1</v>
      </c>
      <c r="W101" s="117">
        <f t="shared" si="73"/>
        <v>1</v>
      </c>
      <c r="X101" s="117">
        <f t="shared" si="73"/>
        <v>1</v>
      </c>
    </row>
    <row r="102" spans="2:24" x14ac:dyDescent="0.2">
      <c r="C102" s="82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</row>
    <row r="105" spans="2:24" x14ac:dyDescent="0.2">
      <c r="B105" s="92" t="str">
        <f>B$11</f>
        <v>Imobilizado/ Intangível - 18 anos</v>
      </c>
      <c r="C105" s="93">
        <f>$C$11</f>
        <v>18</v>
      </c>
      <c r="D105" s="99"/>
      <c r="E105" s="94">
        <f>E$7</f>
        <v>1</v>
      </c>
      <c r="F105" s="94">
        <f t="shared" ref="F105:X105" si="74">F$7</f>
        <v>2</v>
      </c>
      <c r="G105" s="94">
        <f t="shared" si="74"/>
        <v>3</v>
      </c>
      <c r="H105" s="94">
        <f t="shared" si="74"/>
        <v>4</v>
      </c>
      <c r="I105" s="94">
        <f t="shared" si="74"/>
        <v>5</v>
      </c>
      <c r="J105" s="94">
        <f t="shared" si="74"/>
        <v>6</v>
      </c>
      <c r="K105" s="94">
        <f t="shared" si="74"/>
        <v>7</v>
      </c>
      <c r="L105" s="94">
        <f t="shared" si="74"/>
        <v>8</v>
      </c>
      <c r="M105" s="94">
        <f t="shared" si="74"/>
        <v>9</v>
      </c>
      <c r="N105" s="94">
        <f t="shared" si="74"/>
        <v>10</v>
      </c>
      <c r="O105" s="94">
        <f t="shared" si="74"/>
        <v>11</v>
      </c>
      <c r="P105" s="94">
        <f t="shared" si="74"/>
        <v>12</v>
      </c>
      <c r="Q105" s="94">
        <f t="shared" si="74"/>
        <v>13</v>
      </c>
      <c r="R105" s="94">
        <f t="shared" si="74"/>
        <v>14</v>
      </c>
      <c r="S105" s="94">
        <f t="shared" si="74"/>
        <v>15</v>
      </c>
      <c r="T105" s="94">
        <f t="shared" si="74"/>
        <v>16</v>
      </c>
      <c r="U105" s="94">
        <f t="shared" si="74"/>
        <v>17</v>
      </c>
      <c r="V105" s="94">
        <f t="shared" si="74"/>
        <v>18</v>
      </c>
      <c r="W105" s="94">
        <f t="shared" si="74"/>
        <v>19</v>
      </c>
      <c r="X105" s="94">
        <f t="shared" si="74"/>
        <v>20</v>
      </c>
    </row>
    <row r="106" spans="2:24" x14ac:dyDescent="0.2">
      <c r="B106" s="517">
        <v>20</v>
      </c>
      <c r="C106" s="114"/>
      <c r="D106" s="100"/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</row>
    <row r="107" spans="2:24" x14ac:dyDescent="0.2">
      <c r="B107" s="517">
        <f>MIN(C$105,MAX((B$106-C106-1),0))</f>
        <v>18</v>
      </c>
      <c r="C107" s="114">
        <f>$E$7</f>
        <v>1</v>
      </c>
      <c r="D107" s="116">
        <v>1</v>
      </c>
      <c r="E107" s="117">
        <f t="shared" ref="E107:X107" si="75">ROUND(IF(E$105&lt;=$C107,1,IF(AND(E$105&gt;$C107,E$105&lt;=($B107+$C107)),D107*(1+E$27),0)),4)</f>
        <v>1</v>
      </c>
      <c r="F107" s="117">
        <f t="shared" si="75"/>
        <v>1.0449999999999999</v>
      </c>
      <c r="G107" s="117">
        <f t="shared" si="75"/>
        <v>1.0920000000000001</v>
      </c>
      <c r="H107" s="117">
        <f t="shared" si="75"/>
        <v>1.1411</v>
      </c>
      <c r="I107" s="117">
        <f t="shared" si="75"/>
        <v>1.1923999999999999</v>
      </c>
      <c r="J107" s="117">
        <f t="shared" si="75"/>
        <v>1.2461</v>
      </c>
      <c r="K107" s="117">
        <f t="shared" si="75"/>
        <v>1.3022</v>
      </c>
      <c r="L107" s="117">
        <f t="shared" si="75"/>
        <v>1.3608</v>
      </c>
      <c r="M107" s="117">
        <f t="shared" si="75"/>
        <v>1.4219999999999999</v>
      </c>
      <c r="N107" s="117">
        <f t="shared" si="75"/>
        <v>1.486</v>
      </c>
      <c r="O107" s="117">
        <f t="shared" si="75"/>
        <v>1.5528999999999999</v>
      </c>
      <c r="P107" s="117">
        <f t="shared" si="75"/>
        <v>1.6228</v>
      </c>
      <c r="Q107" s="117">
        <f t="shared" si="75"/>
        <v>1.6958</v>
      </c>
      <c r="R107" s="117">
        <f t="shared" si="75"/>
        <v>1.7721</v>
      </c>
      <c r="S107" s="117">
        <f t="shared" si="75"/>
        <v>1.8517999999999999</v>
      </c>
      <c r="T107" s="117">
        <f t="shared" si="75"/>
        <v>1.9351</v>
      </c>
      <c r="U107" s="117">
        <f t="shared" si="75"/>
        <v>2.0222000000000002</v>
      </c>
      <c r="V107" s="117">
        <f t="shared" si="75"/>
        <v>2.1132</v>
      </c>
      <c r="W107" s="117">
        <f t="shared" si="75"/>
        <v>2.2082999999999999</v>
      </c>
      <c r="X107" s="117">
        <f t="shared" si="75"/>
        <v>0</v>
      </c>
    </row>
    <row r="108" spans="2:24" x14ac:dyDescent="0.2">
      <c r="B108" s="517">
        <f t="shared" ref="B108:B126" si="76">MIN(C$105,MAX((B$106-C107-1),0))</f>
        <v>18</v>
      </c>
      <c r="C108" s="114">
        <f>C107+1</f>
        <v>2</v>
      </c>
      <c r="D108" s="116">
        <v>1</v>
      </c>
      <c r="E108" s="117">
        <f t="shared" ref="E108:X108" si="77">ROUND(IF(E$105&lt;=$C108,1,IF(AND(E$105&gt;$C108,E$105&lt;=($B108+$C108)),D108*(1+E$27),0)),4)</f>
        <v>1</v>
      </c>
      <c r="F108" s="117">
        <f t="shared" si="77"/>
        <v>1</v>
      </c>
      <c r="G108" s="117">
        <f t="shared" si="77"/>
        <v>1.0449999999999999</v>
      </c>
      <c r="H108" s="117">
        <f t="shared" si="77"/>
        <v>1.0920000000000001</v>
      </c>
      <c r="I108" s="117">
        <f t="shared" si="77"/>
        <v>1.1411</v>
      </c>
      <c r="J108" s="117">
        <f t="shared" si="77"/>
        <v>1.1923999999999999</v>
      </c>
      <c r="K108" s="117">
        <f t="shared" si="77"/>
        <v>1.2461</v>
      </c>
      <c r="L108" s="117">
        <f t="shared" si="77"/>
        <v>1.3022</v>
      </c>
      <c r="M108" s="117">
        <f t="shared" si="77"/>
        <v>1.3608</v>
      </c>
      <c r="N108" s="117">
        <f t="shared" si="77"/>
        <v>1.4219999999999999</v>
      </c>
      <c r="O108" s="117">
        <f t="shared" si="77"/>
        <v>1.486</v>
      </c>
      <c r="P108" s="117">
        <f t="shared" si="77"/>
        <v>1.5528999999999999</v>
      </c>
      <c r="Q108" s="117">
        <f t="shared" si="77"/>
        <v>1.6228</v>
      </c>
      <c r="R108" s="117">
        <f t="shared" si="77"/>
        <v>1.6958</v>
      </c>
      <c r="S108" s="117">
        <f t="shared" si="77"/>
        <v>1.7721</v>
      </c>
      <c r="T108" s="117">
        <f t="shared" si="77"/>
        <v>1.8517999999999999</v>
      </c>
      <c r="U108" s="117">
        <f t="shared" si="77"/>
        <v>1.9351</v>
      </c>
      <c r="V108" s="117">
        <f t="shared" si="77"/>
        <v>2.0222000000000002</v>
      </c>
      <c r="W108" s="117">
        <f t="shared" si="77"/>
        <v>2.1132</v>
      </c>
      <c r="X108" s="117">
        <f t="shared" si="77"/>
        <v>2.2082999999999999</v>
      </c>
    </row>
    <row r="109" spans="2:24" x14ac:dyDescent="0.2">
      <c r="B109" s="517">
        <f t="shared" si="76"/>
        <v>17</v>
      </c>
      <c r="C109" s="114">
        <f t="shared" ref="C109:C126" si="78">C108+1</f>
        <v>3</v>
      </c>
      <c r="D109" s="116">
        <v>1</v>
      </c>
      <c r="E109" s="117">
        <f t="shared" ref="E109:X109" si="79">ROUND(IF(E$105&lt;=$C109,1,IF(AND(E$105&gt;$C109,E$105&lt;=($B109+$C109)),D109*(1+E$27),0)),4)</f>
        <v>1</v>
      </c>
      <c r="F109" s="117">
        <f t="shared" si="79"/>
        <v>1</v>
      </c>
      <c r="G109" s="117">
        <f t="shared" si="79"/>
        <v>1</v>
      </c>
      <c r="H109" s="117">
        <f t="shared" si="79"/>
        <v>1.0449999999999999</v>
      </c>
      <c r="I109" s="117">
        <f t="shared" si="79"/>
        <v>1.0920000000000001</v>
      </c>
      <c r="J109" s="117">
        <f t="shared" si="79"/>
        <v>1.1411</v>
      </c>
      <c r="K109" s="117">
        <f t="shared" si="79"/>
        <v>1.1923999999999999</v>
      </c>
      <c r="L109" s="117">
        <f t="shared" si="79"/>
        <v>1.2461</v>
      </c>
      <c r="M109" s="117">
        <f t="shared" si="79"/>
        <v>1.3022</v>
      </c>
      <c r="N109" s="117">
        <f t="shared" si="79"/>
        <v>1.3608</v>
      </c>
      <c r="O109" s="117">
        <f t="shared" si="79"/>
        <v>1.4219999999999999</v>
      </c>
      <c r="P109" s="117">
        <f t="shared" si="79"/>
        <v>1.486</v>
      </c>
      <c r="Q109" s="117">
        <f t="shared" si="79"/>
        <v>1.5528999999999999</v>
      </c>
      <c r="R109" s="117">
        <f t="shared" si="79"/>
        <v>1.6228</v>
      </c>
      <c r="S109" s="117">
        <f t="shared" si="79"/>
        <v>1.6958</v>
      </c>
      <c r="T109" s="117">
        <f t="shared" si="79"/>
        <v>1.7721</v>
      </c>
      <c r="U109" s="117">
        <f t="shared" si="79"/>
        <v>1.8517999999999999</v>
      </c>
      <c r="V109" s="117">
        <f t="shared" si="79"/>
        <v>1.9351</v>
      </c>
      <c r="W109" s="117">
        <f t="shared" si="79"/>
        <v>2.0222000000000002</v>
      </c>
      <c r="X109" s="117">
        <f t="shared" si="79"/>
        <v>2.1132</v>
      </c>
    </row>
    <row r="110" spans="2:24" x14ac:dyDescent="0.2">
      <c r="B110" s="517">
        <f t="shared" si="76"/>
        <v>16</v>
      </c>
      <c r="C110" s="114">
        <f t="shared" si="78"/>
        <v>4</v>
      </c>
      <c r="D110" s="116">
        <v>1</v>
      </c>
      <c r="E110" s="117">
        <f t="shared" ref="E110:X110" si="80">ROUND(IF(E$105&lt;=$C110,1,IF(AND(E$105&gt;$C110,E$105&lt;=($B110+$C110)),D110*(1+E$27),0)),4)</f>
        <v>1</v>
      </c>
      <c r="F110" s="117">
        <f t="shared" si="80"/>
        <v>1</v>
      </c>
      <c r="G110" s="117">
        <f t="shared" si="80"/>
        <v>1</v>
      </c>
      <c r="H110" s="117">
        <f t="shared" si="80"/>
        <v>1</v>
      </c>
      <c r="I110" s="117">
        <f t="shared" si="80"/>
        <v>1.0449999999999999</v>
      </c>
      <c r="J110" s="117">
        <f t="shared" si="80"/>
        <v>1.0920000000000001</v>
      </c>
      <c r="K110" s="117">
        <f t="shared" si="80"/>
        <v>1.1411</v>
      </c>
      <c r="L110" s="117">
        <f t="shared" si="80"/>
        <v>1.1923999999999999</v>
      </c>
      <c r="M110" s="117">
        <f t="shared" si="80"/>
        <v>1.2461</v>
      </c>
      <c r="N110" s="117">
        <f t="shared" si="80"/>
        <v>1.3022</v>
      </c>
      <c r="O110" s="117">
        <f t="shared" si="80"/>
        <v>1.3608</v>
      </c>
      <c r="P110" s="117">
        <f t="shared" si="80"/>
        <v>1.4219999999999999</v>
      </c>
      <c r="Q110" s="117">
        <f t="shared" si="80"/>
        <v>1.486</v>
      </c>
      <c r="R110" s="117">
        <f t="shared" si="80"/>
        <v>1.5528999999999999</v>
      </c>
      <c r="S110" s="117">
        <f t="shared" si="80"/>
        <v>1.6228</v>
      </c>
      <c r="T110" s="117">
        <f t="shared" si="80"/>
        <v>1.6958</v>
      </c>
      <c r="U110" s="117">
        <f t="shared" si="80"/>
        <v>1.7721</v>
      </c>
      <c r="V110" s="117">
        <f t="shared" si="80"/>
        <v>1.8517999999999999</v>
      </c>
      <c r="W110" s="117">
        <f t="shared" si="80"/>
        <v>1.9351</v>
      </c>
      <c r="X110" s="117">
        <f t="shared" si="80"/>
        <v>2.0222000000000002</v>
      </c>
    </row>
    <row r="111" spans="2:24" x14ac:dyDescent="0.2">
      <c r="B111" s="517">
        <f t="shared" si="76"/>
        <v>15</v>
      </c>
      <c r="C111" s="114">
        <f t="shared" si="78"/>
        <v>5</v>
      </c>
      <c r="D111" s="116">
        <v>1</v>
      </c>
      <c r="E111" s="117">
        <f t="shared" ref="E111:X111" si="81">ROUND(IF(E$105&lt;=$C111,1,IF(AND(E$105&gt;$C111,E$105&lt;=($B111+$C111)),D111*(1+E$27),0)),4)</f>
        <v>1</v>
      </c>
      <c r="F111" s="117">
        <f t="shared" si="81"/>
        <v>1</v>
      </c>
      <c r="G111" s="117">
        <f t="shared" si="81"/>
        <v>1</v>
      </c>
      <c r="H111" s="117">
        <f t="shared" si="81"/>
        <v>1</v>
      </c>
      <c r="I111" s="117">
        <f t="shared" si="81"/>
        <v>1</v>
      </c>
      <c r="J111" s="117">
        <f t="shared" si="81"/>
        <v>1.0449999999999999</v>
      </c>
      <c r="K111" s="117">
        <f t="shared" si="81"/>
        <v>1.0920000000000001</v>
      </c>
      <c r="L111" s="117">
        <f t="shared" si="81"/>
        <v>1.1411</v>
      </c>
      <c r="M111" s="117">
        <f t="shared" si="81"/>
        <v>1.1923999999999999</v>
      </c>
      <c r="N111" s="117">
        <f t="shared" si="81"/>
        <v>1.2461</v>
      </c>
      <c r="O111" s="117">
        <f t="shared" si="81"/>
        <v>1.3022</v>
      </c>
      <c r="P111" s="117">
        <f t="shared" si="81"/>
        <v>1.3608</v>
      </c>
      <c r="Q111" s="117">
        <f t="shared" si="81"/>
        <v>1.4219999999999999</v>
      </c>
      <c r="R111" s="117">
        <f t="shared" si="81"/>
        <v>1.486</v>
      </c>
      <c r="S111" s="117">
        <f t="shared" si="81"/>
        <v>1.5528999999999999</v>
      </c>
      <c r="T111" s="117">
        <f t="shared" si="81"/>
        <v>1.6228</v>
      </c>
      <c r="U111" s="117">
        <f t="shared" si="81"/>
        <v>1.6958</v>
      </c>
      <c r="V111" s="117">
        <f t="shared" si="81"/>
        <v>1.7721</v>
      </c>
      <c r="W111" s="117">
        <f t="shared" si="81"/>
        <v>1.8517999999999999</v>
      </c>
      <c r="X111" s="117">
        <f t="shared" si="81"/>
        <v>1.9351</v>
      </c>
    </row>
    <row r="112" spans="2:24" x14ac:dyDescent="0.2">
      <c r="B112" s="517">
        <f t="shared" si="76"/>
        <v>14</v>
      </c>
      <c r="C112" s="114">
        <f t="shared" si="78"/>
        <v>6</v>
      </c>
      <c r="D112" s="116">
        <v>1</v>
      </c>
      <c r="E112" s="117">
        <f t="shared" ref="E112:X112" si="82">ROUND(IF(E$105&lt;=$C112,1,IF(AND(E$105&gt;$C112,E$105&lt;=($B112+$C112)),D112*(1+E$27),0)),4)</f>
        <v>1</v>
      </c>
      <c r="F112" s="117">
        <f t="shared" si="82"/>
        <v>1</v>
      </c>
      <c r="G112" s="117">
        <f t="shared" si="82"/>
        <v>1</v>
      </c>
      <c r="H112" s="117">
        <f t="shared" si="82"/>
        <v>1</v>
      </c>
      <c r="I112" s="117">
        <f t="shared" si="82"/>
        <v>1</v>
      </c>
      <c r="J112" s="117">
        <f t="shared" si="82"/>
        <v>1</v>
      </c>
      <c r="K112" s="117">
        <f t="shared" si="82"/>
        <v>1.0449999999999999</v>
      </c>
      <c r="L112" s="117">
        <f t="shared" si="82"/>
        <v>1.0920000000000001</v>
      </c>
      <c r="M112" s="117">
        <f t="shared" si="82"/>
        <v>1.1411</v>
      </c>
      <c r="N112" s="117">
        <f t="shared" si="82"/>
        <v>1.1923999999999999</v>
      </c>
      <c r="O112" s="117">
        <f t="shared" si="82"/>
        <v>1.2461</v>
      </c>
      <c r="P112" s="117">
        <f t="shared" si="82"/>
        <v>1.3022</v>
      </c>
      <c r="Q112" s="117">
        <f t="shared" si="82"/>
        <v>1.3608</v>
      </c>
      <c r="R112" s="117">
        <f t="shared" si="82"/>
        <v>1.4219999999999999</v>
      </c>
      <c r="S112" s="117">
        <f t="shared" si="82"/>
        <v>1.486</v>
      </c>
      <c r="T112" s="117">
        <f t="shared" si="82"/>
        <v>1.5528999999999999</v>
      </c>
      <c r="U112" s="117">
        <f t="shared" si="82"/>
        <v>1.6228</v>
      </c>
      <c r="V112" s="117">
        <f t="shared" si="82"/>
        <v>1.6958</v>
      </c>
      <c r="W112" s="117">
        <f t="shared" si="82"/>
        <v>1.7721</v>
      </c>
      <c r="X112" s="117">
        <f t="shared" si="82"/>
        <v>1.8517999999999999</v>
      </c>
    </row>
    <row r="113" spans="2:24" x14ac:dyDescent="0.2">
      <c r="B113" s="517">
        <f t="shared" si="76"/>
        <v>13</v>
      </c>
      <c r="C113" s="114">
        <f t="shared" si="78"/>
        <v>7</v>
      </c>
      <c r="D113" s="116">
        <v>1</v>
      </c>
      <c r="E113" s="117">
        <f t="shared" ref="E113:X113" si="83">ROUND(IF(E$105&lt;=$C113,1,IF(AND(E$105&gt;$C113,E$105&lt;=($B113+$C113)),D113*(1+E$27),0)),4)</f>
        <v>1</v>
      </c>
      <c r="F113" s="117">
        <f t="shared" si="83"/>
        <v>1</v>
      </c>
      <c r="G113" s="117">
        <f t="shared" si="83"/>
        <v>1</v>
      </c>
      <c r="H113" s="117">
        <f t="shared" si="83"/>
        <v>1</v>
      </c>
      <c r="I113" s="117">
        <f t="shared" si="83"/>
        <v>1</v>
      </c>
      <c r="J113" s="117">
        <f t="shared" si="83"/>
        <v>1</v>
      </c>
      <c r="K113" s="117">
        <f t="shared" si="83"/>
        <v>1</v>
      </c>
      <c r="L113" s="117">
        <f t="shared" si="83"/>
        <v>1.0449999999999999</v>
      </c>
      <c r="M113" s="117">
        <f t="shared" si="83"/>
        <v>1.0920000000000001</v>
      </c>
      <c r="N113" s="117">
        <f t="shared" si="83"/>
        <v>1.1411</v>
      </c>
      <c r="O113" s="117">
        <f t="shared" si="83"/>
        <v>1.1923999999999999</v>
      </c>
      <c r="P113" s="117">
        <f t="shared" si="83"/>
        <v>1.2461</v>
      </c>
      <c r="Q113" s="117">
        <f t="shared" si="83"/>
        <v>1.3022</v>
      </c>
      <c r="R113" s="117">
        <f t="shared" si="83"/>
        <v>1.3608</v>
      </c>
      <c r="S113" s="117">
        <f t="shared" si="83"/>
        <v>1.4219999999999999</v>
      </c>
      <c r="T113" s="117">
        <f t="shared" si="83"/>
        <v>1.486</v>
      </c>
      <c r="U113" s="117">
        <f t="shared" si="83"/>
        <v>1.5528999999999999</v>
      </c>
      <c r="V113" s="117">
        <f t="shared" si="83"/>
        <v>1.6228</v>
      </c>
      <c r="W113" s="117">
        <f t="shared" si="83"/>
        <v>1.6958</v>
      </c>
      <c r="X113" s="117">
        <f t="shared" si="83"/>
        <v>1.7721</v>
      </c>
    </row>
    <row r="114" spans="2:24" x14ac:dyDescent="0.2">
      <c r="B114" s="517">
        <f t="shared" si="76"/>
        <v>12</v>
      </c>
      <c r="C114" s="114">
        <f t="shared" si="78"/>
        <v>8</v>
      </c>
      <c r="D114" s="116">
        <v>1</v>
      </c>
      <c r="E114" s="117">
        <f t="shared" ref="E114:X114" si="84">ROUND(IF(E$105&lt;=$C114,1,IF(AND(E$105&gt;$C114,E$105&lt;=($B114+$C114)),D114*(1+E$27),0)),4)</f>
        <v>1</v>
      </c>
      <c r="F114" s="117">
        <f t="shared" si="84"/>
        <v>1</v>
      </c>
      <c r="G114" s="117">
        <f t="shared" si="84"/>
        <v>1</v>
      </c>
      <c r="H114" s="117">
        <f t="shared" si="84"/>
        <v>1</v>
      </c>
      <c r="I114" s="117">
        <f t="shared" si="84"/>
        <v>1</v>
      </c>
      <c r="J114" s="117">
        <f t="shared" si="84"/>
        <v>1</v>
      </c>
      <c r="K114" s="117">
        <f t="shared" si="84"/>
        <v>1</v>
      </c>
      <c r="L114" s="117">
        <f t="shared" si="84"/>
        <v>1</v>
      </c>
      <c r="M114" s="117">
        <f t="shared" si="84"/>
        <v>1.0449999999999999</v>
      </c>
      <c r="N114" s="117">
        <f t="shared" si="84"/>
        <v>1.0920000000000001</v>
      </c>
      <c r="O114" s="117">
        <f t="shared" si="84"/>
        <v>1.1411</v>
      </c>
      <c r="P114" s="117">
        <f t="shared" si="84"/>
        <v>1.1923999999999999</v>
      </c>
      <c r="Q114" s="117">
        <f t="shared" si="84"/>
        <v>1.2461</v>
      </c>
      <c r="R114" s="117">
        <f t="shared" si="84"/>
        <v>1.3022</v>
      </c>
      <c r="S114" s="117">
        <f t="shared" si="84"/>
        <v>1.3608</v>
      </c>
      <c r="T114" s="117">
        <f t="shared" si="84"/>
        <v>1.4219999999999999</v>
      </c>
      <c r="U114" s="117">
        <f t="shared" si="84"/>
        <v>1.486</v>
      </c>
      <c r="V114" s="117">
        <f t="shared" si="84"/>
        <v>1.5528999999999999</v>
      </c>
      <c r="W114" s="117">
        <f t="shared" si="84"/>
        <v>1.6228</v>
      </c>
      <c r="X114" s="117">
        <f t="shared" si="84"/>
        <v>1.6958</v>
      </c>
    </row>
    <row r="115" spans="2:24" x14ac:dyDescent="0.2">
      <c r="B115" s="517">
        <f t="shared" si="76"/>
        <v>11</v>
      </c>
      <c r="C115" s="114">
        <f t="shared" si="78"/>
        <v>9</v>
      </c>
      <c r="D115" s="116">
        <v>1</v>
      </c>
      <c r="E115" s="117">
        <f t="shared" ref="E115:X115" si="85">ROUND(IF(E$105&lt;=$C115,1,IF(AND(E$105&gt;$C115,E$105&lt;=($B115+$C115)),D115*(1+E$27),0)),4)</f>
        <v>1</v>
      </c>
      <c r="F115" s="117">
        <f t="shared" si="85"/>
        <v>1</v>
      </c>
      <c r="G115" s="117">
        <f t="shared" si="85"/>
        <v>1</v>
      </c>
      <c r="H115" s="117">
        <f t="shared" si="85"/>
        <v>1</v>
      </c>
      <c r="I115" s="117">
        <f t="shared" si="85"/>
        <v>1</v>
      </c>
      <c r="J115" s="117">
        <f t="shared" si="85"/>
        <v>1</v>
      </c>
      <c r="K115" s="117">
        <f t="shared" si="85"/>
        <v>1</v>
      </c>
      <c r="L115" s="117">
        <f t="shared" si="85"/>
        <v>1</v>
      </c>
      <c r="M115" s="117">
        <f t="shared" si="85"/>
        <v>1</v>
      </c>
      <c r="N115" s="117">
        <f t="shared" si="85"/>
        <v>1.0449999999999999</v>
      </c>
      <c r="O115" s="117">
        <f t="shared" si="85"/>
        <v>1.0920000000000001</v>
      </c>
      <c r="P115" s="117">
        <f t="shared" si="85"/>
        <v>1.1411</v>
      </c>
      <c r="Q115" s="117">
        <f t="shared" si="85"/>
        <v>1.1923999999999999</v>
      </c>
      <c r="R115" s="117">
        <f t="shared" si="85"/>
        <v>1.2461</v>
      </c>
      <c r="S115" s="117">
        <f t="shared" si="85"/>
        <v>1.3022</v>
      </c>
      <c r="T115" s="117">
        <f t="shared" si="85"/>
        <v>1.3608</v>
      </c>
      <c r="U115" s="117">
        <f t="shared" si="85"/>
        <v>1.4219999999999999</v>
      </c>
      <c r="V115" s="117">
        <f t="shared" si="85"/>
        <v>1.486</v>
      </c>
      <c r="W115" s="117">
        <f t="shared" si="85"/>
        <v>1.5528999999999999</v>
      </c>
      <c r="X115" s="117">
        <f t="shared" si="85"/>
        <v>1.6228</v>
      </c>
    </row>
    <row r="116" spans="2:24" x14ac:dyDescent="0.2">
      <c r="B116" s="517">
        <f t="shared" si="76"/>
        <v>10</v>
      </c>
      <c r="C116" s="114">
        <f t="shared" si="78"/>
        <v>10</v>
      </c>
      <c r="D116" s="116">
        <v>1</v>
      </c>
      <c r="E116" s="117">
        <f t="shared" ref="E116:X116" si="86">ROUND(IF(E$105&lt;=$C116,1,IF(AND(E$105&gt;$C116,E$105&lt;=($B116+$C116)),D116*(1+E$27),0)),4)</f>
        <v>1</v>
      </c>
      <c r="F116" s="117">
        <f t="shared" si="86"/>
        <v>1</v>
      </c>
      <c r="G116" s="117">
        <f t="shared" si="86"/>
        <v>1</v>
      </c>
      <c r="H116" s="117">
        <f t="shared" si="86"/>
        <v>1</v>
      </c>
      <c r="I116" s="117">
        <f t="shared" si="86"/>
        <v>1</v>
      </c>
      <c r="J116" s="117">
        <f t="shared" si="86"/>
        <v>1</v>
      </c>
      <c r="K116" s="117">
        <f t="shared" si="86"/>
        <v>1</v>
      </c>
      <c r="L116" s="117">
        <f t="shared" si="86"/>
        <v>1</v>
      </c>
      <c r="M116" s="117">
        <f t="shared" si="86"/>
        <v>1</v>
      </c>
      <c r="N116" s="117">
        <f t="shared" si="86"/>
        <v>1</v>
      </c>
      <c r="O116" s="117">
        <f t="shared" si="86"/>
        <v>1.0449999999999999</v>
      </c>
      <c r="P116" s="117">
        <f t="shared" si="86"/>
        <v>1.0920000000000001</v>
      </c>
      <c r="Q116" s="117">
        <f t="shared" si="86"/>
        <v>1.1411</v>
      </c>
      <c r="R116" s="117">
        <f t="shared" si="86"/>
        <v>1.1923999999999999</v>
      </c>
      <c r="S116" s="117">
        <f t="shared" si="86"/>
        <v>1.2461</v>
      </c>
      <c r="T116" s="117">
        <f t="shared" si="86"/>
        <v>1.3022</v>
      </c>
      <c r="U116" s="117">
        <f t="shared" si="86"/>
        <v>1.3608</v>
      </c>
      <c r="V116" s="117">
        <f t="shared" si="86"/>
        <v>1.4219999999999999</v>
      </c>
      <c r="W116" s="117">
        <f t="shared" si="86"/>
        <v>1.486</v>
      </c>
      <c r="X116" s="117">
        <f t="shared" si="86"/>
        <v>1.5528999999999999</v>
      </c>
    </row>
    <row r="117" spans="2:24" x14ac:dyDescent="0.2">
      <c r="B117" s="517">
        <f t="shared" si="76"/>
        <v>9</v>
      </c>
      <c r="C117" s="114">
        <f t="shared" si="78"/>
        <v>11</v>
      </c>
      <c r="D117" s="116">
        <v>1</v>
      </c>
      <c r="E117" s="117">
        <f t="shared" ref="E117:X117" si="87">ROUND(IF(E$105&lt;=$C117,1,IF(AND(E$105&gt;$C117,E$105&lt;=($B117+$C117)),D117*(1+E$27),0)),4)</f>
        <v>1</v>
      </c>
      <c r="F117" s="117">
        <f t="shared" si="87"/>
        <v>1</v>
      </c>
      <c r="G117" s="117">
        <f t="shared" si="87"/>
        <v>1</v>
      </c>
      <c r="H117" s="117">
        <f t="shared" si="87"/>
        <v>1</v>
      </c>
      <c r="I117" s="117">
        <f t="shared" si="87"/>
        <v>1</v>
      </c>
      <c r="J117" s="117">
        <f t="shared" si="87"/>
        <v>1</v>
      </c>
      <c r="K117" s="117">
        <f t="shared" si="87"/>
        <v>1</v>
      </c>
      <c r="L117" s="117">
        <f t="shared" si="87"/>
        <v>1</v>
      </c>
      <c r="M117" s="117">
        <f t="shared" si="87"/>
        <v>1</v>
      </c>
      <c r="N117" s="117">
        <f t="shared" si="87"/>
        <v>1</v>
      </c>
      <c r="O117" s="117">
        <f t="shared" si="87"/>
        <v>1</v>
      </c>
      <c r="P117" s="117">
        <f t="shared" si="87"/>
        <v>1.0449999999999999</v>
      </c>
      <c r="Q117" s="117">
        <f t="shared" si="87"/>
        <v>1.0920000000000001</v>
      </c>
      <c r="R117" s="117">
        <f t="shared" si="87"/>
        <v>1.1411</v>
      </c>
      <c r="S117" s="117">
        <f t="shared" si="87"/>
        <v>1.1923999999999999</v>
      </c>
      <c r="T117" s="117">
        <f t="shared" si="87"/>
        <v>1.2461</v>
      </c>
      <c r="U117" s="117">
        <f t="shared" si="87"/>
        <v>1.3022</v>
      </c>
      <c r="V117" s="117">
        <f t="shared" si="87"/>
        <v>1.3608</v>
      </c>
      <c r="W117" s="117">
        <f t="shared" si="87"/>
        <v>1.4219999999999999</v>
      </c>
      <c r="X117" s="117">
        <f t="shared" si="87"/>
        <v>1.486</v>
      </c>
    </row>
    <row r="118" spans="2:24" x14ac:dyDescent="0.2">
      <c r="B118" s="517">
        <f t="shared" si="76"/>
        <v>8</v>
      </c>
      <c r="C118" s="114">
        <f t="shared" si="78"/>
        <v>12</v>
      </c>
      <c r="D118" s="116">
        <v>1</v>
      </c>
      <c r="E118" s="117">
        <f t="shared" ref="E118:X118" si="88">ROUND(IF(E$105&lt;=$C118,1,IF(AND(E$105&gt;$C118,E$105&lt;=($B118+$C118)),D118*(1+E$27),0)),4)</f>
        <v>1</v>
      </c>
      <c r="F118" s="117">
        <f t="shared" si="88"/>
        <v>1</v>
      </c>
      <c r="G118" s="117">
        <f t="shared" si="88"/>
        <v>1</v>
      </c>
      <c r="H118" s="117">
        <f t="shared" si="88"/>
        <v>1</v>
      </c>
      <c r="I118" s="117">
        <f t="shared" si="88"/>
        <v>1</v>
      </c>
      <c r="J118" s="117">
        <f t="shared" si="88"/>
        <v>1</v>
      </c>
      <c r="K118" s="117">
        <f t="shared" si="88"/>
        <v>1</v>
      </c>
      <c r="L118" s="117">
        <f t="shared" si="88"/>
        <v>1</v>
      </c>
      <c r="M118" s="117">
        <f t="shared" si="88"/>
        <v>1</v>
      </c>
      <c r="N118" s="117">
        <f t="shared" si="88"/>
        <v>1</v>
      </c>
      <c r="O118" s="117">
        <f t="shared" si="88"/>
        <v>1</v>
      </c>
      <c r="P118" s="117">
        <f t="shared" si="88"/>
        <v>1</v>
      </c>
      <c r="Q118" s="117">
        <f t="shared" si="88"/>
        <v>1.0449999999999999</v>
      </c>
      <c r="R118" s="117">
        <f t="shared" si="88"/>
        <v>1.0920000000000001</v>
      </c>
      <c r="S118" s="117">
        <f t="shared" si="88"/>
        <v>1.1411</v>
      </c>
      <c r="T118" s="117">
        <f t="shared" si="88"/>
        <v>1.1923999999999999</v>
      </c>
      <c r="U118" s="117">
        <f t="shared" si="88"/>
        <v>1.2461</v>
      </c>
      <c r="V118" s="117">
        <f t="shared" si="88"/>
        <v>1.3022</v>
      </c>
      <c r="W118" s="117">
        <f t="shared" si="88"/>
        <v>1.3608</v>
      </c>
      <c r="X118" s="117">
        <f t="shared" si="88"/>
        <v>1.4219999999999999</v>
      </c>
    </row>
    <row r="119" spans="2:24" x14ac:dyDescent="0.2">
      <c r="B119" s="517">
        <f t="shared" si="76"/>
        <v>7</v>
      </c>
      <c r="C119" s="114">
        <f t="shared" si="78"/>
        <v>13</v>
      </c>
      <c r="D119" s="116">
        <v>1</v>
      </c>
      <c r="E119" s="117">
        <f t="shared" ref="E119:X119" si="89">ROUND(IF(E$105&lt;=$C119,1,IF(AND(E$105&gt;$C119,E$105&lt;=($B119+$C119)),D119*(1+E$27),0)),4)</f>
        <v>1</v>
      </c>
      <c r="F119" s="117">
        <f t="shared" si="89"/>
        <v>1</v>
      </c>
      <c r="G119" s="117">
        <f t="shared" si="89"/>
        <v>1</v>
      </c>
      <c r="H119" s="117">
        <f t="shared" si="89"/>
        <v>1</v>
      </c>
      <c r="I119" s="117">
        <f t="shared" si="89"/>
        <v>1</v>
      </c>
      <c r="J119" s="117">
        <f t="shared" si="89"/>
        <v>1</v>
      </c>
      <c r="K119" s="117">
        <f t="shared" si="89"/>
        <v>1</v>
      </c>
      <c r="L119" s="117">
        <f t="shared" si="89"/>
        <v>1</v>
      </c>
      <c r="M119" s="117">
        <f t="shared" si="89"/>
        <v>1</v>
      </c>
      <c r="N119" s="117">
        <f t="shared" si="89"/>
        <v>1</v>
      </c>
      <c r="O119" s="117">
        <f t="shared" si="89"/>
        <v>1</v>
      </c>
      <c r="P119" s="117">
        <f t="shared" si="89"/>
        <v>1</v>
      </c>
      <c r="Q119" s="117">
        <f t="shared" si="89"/>
        <v>1</v>
      </c>
      <c r="R119" s="117">
        <f t="shared" si="89"/>
        <v>1.0449999999999999</v>
      </c>
      <c r="S119" s="117">
        <f t="shared" si="89"/>
        <v>1.0920000000000001</v>
      </c>
      <c r="T119" s="117">
        <f t="shared" si="89"/>
        <v>1.1411</v>
      </c>
      <c r="U119" s="117">
        <f t="shared" si="89"/>
        <v>1.1923999999999999</v>
      </c>
      <c r="V119" s="117">
        <f t="shared" si="89"/>
        <v>1.2461</v>
      </c>
      <c r="W119" s="117">
        <f t="shared" si="89"/>
        <v>1.3022</v>
      </c>
      <c r="X119" s="117">
        <f t="shared" si="89"/>
        <v>1.3608</v>
      </c>
    </row>
    <row r="120" spans="2:24" x14ac:dyDescent="0.2">
      <c r="B120" s="517">
        <f t="shared" si="76"/>
        <v>6</v>
      </c>
      <c r="C120" s="114">
        <f t="shared" si="78"/>
        <v>14</v>
      </c>
      <c r="D120" s="116">
        <v>1</v>
      </c>
      <c r="E120" s="117">
        <f t="shared" ref="E120:X120" si="90">ROUND(IF(E$105&lt;=$C120,1,IF(AND(E$105&gt;$C120,E$105&lt;=($B120+$C120)),D120*(1+E$27),0)),4)</f>
        <v>1</v>
      </c>
      <c r="F120" s="117">
        <f t="shared" si="90"/>
        <v>1</v>
      </c>
      <c r="G120" s="117">
        <f t="shared" si="90"/>
        <v>1</v>
      </c>
      <c r="H120" s="117">
        <f t="shared" si="90"/>
        <v>1</v>
      </c>
      <c r="I120" s="117">
        <f t="shared" si="90"/>
        <v>1</v>
      </c>
      <c r="J120" s="117">
        <f t="shared" si="90"/>
        <v>1</v>
      </c>
      <c r="K120" s="117">
        <f t="shared" si="90"/>
        <v>1</v>
      </c>
      <c r="L120" s="117">
        <f t="shared" si="90"/>
        <v>1</v>
      </c>
      <c r="M120" s="117">
        <f t="shared" si="90"/>
        <v>1</v>
      </c>
      <c r="N120" s="117">
        <f t="shared" si="90"/>
        <v>1</v>
      </c>
      <c r="O120" s="117">
        <f t="shared" si="90"/>
        <v>1</v>
      </c>
      <c r="P120" s="117">
        <f t="shared" si="90"/>
        <v>1</v>
      </c>
      <c r="Q120" s="117">
        <f t="shared" si="90"/>
        <v>1</v>
      </c>
      <c r="R120" s="117">
        <f t="shared" si="90"/>
        <v>1</v>
      </c>
      <c r="S120" s="117">
        <f t="shared" si="90"/>
        <v>1.0449999999999999</v>
      </c>
      <c r="T120" s="117">
        <f t="shared" si="90"/>
        <v>1.0920000000000001</v>
      </c>
      <c r="U120" s="117">
        <f t="shared" si="90"/>
        <v>1.1411</v>
      </c>
      <c r="V120" s="117">
        <f t="shared" si="90"/>
        <v>1.1923999999999999</v>
      </c>
      <c r="W120" s="117">
        <f t="shared" si="90"/>
        <v>1.2461</v>
      </c>
      <c r="X120" s="117">
        <f t="shared" si="90"/>
        <v>1.3022</v>
      </c>
    </row>
    <row r="121" spans="2:24" x14ac:dyDescent="0.2">
      <c r="B121" s="517">
        <f t="shared" si="76"/>
        <v>5</v>
      </c>
      <c r="C121" s="114">
        <f t="shared" si="78"/>
        <v>15</v>
      </c>
      <c r="D121" s="116">
        <v>1</v>
      </c>
      <c r="E121" s="117">
        <f t="shared" ref="E121:X121" si="91">ROUND(IF(E$105&lt;=$C121,1,IF(AND(E$105&gt;$C121,E$105&lt;=($B121+$C121)),D121*(1+E$27),0)),4)</f>
        <v>1</v>
      </c>
      <c r="F121" s="117">
        <f t="shared" si="91"/>
        <v>1</v>
      </c>
      <c r="G121" s="117">
        <f t="shared" si="91"/>
        <v>1</v>
      </c>
      <c r="H121" s="117">
        <f t="shared" si="91"/>
        <v>1</v>
      </c>
      <c r="I121" s="117">
        <f t="shared" si="91"/>
        <v>1</v>
      </c>
      <c r="J121" s="117">
        <f t="shared" si="91"/>
        <v>1</v>
      </c>
      <c r="K121" s="117">
        <f t="shared" si="91"/>
        <v>1</v>
      </c>
      <c r="L121" s="117">
        <f t="shared" si="91"/>
        <v>1</v>
      </c>
      <c r="M121" s="117">
        <f t="shared" si="91"/>
        <v>1</v>
      </c>
      <c r="N121" s="117">
        <f t="shared" si="91"/>
        <v>1</v>
      </c>
      <c r="O121" s="117">
        <f t="shared" si="91"/>
        <v>1</v>
      </c>
      <c r="P121" s="117">
        <f t="shared" si="91"/>
        <v>1</v>
      </c>
      <c r="Q121" s="117">
        <f t="shared" si="91"/>
        <v>1</v>
      </c>
      <c r="R121" s="117">
        <f t="shared" si="91"/>
        <v>1</v>
      </c>
      <c r="S121" s="117">
        <f t="shared" si="91"/>
        <v>1</v>
      </c>
      <c r="T121" s="117">
        <f t="shared" si="91"/>
        <v>1.0449999999999999</v>
      </c>
      <c r="U121" s="117">
        <f t="shared" si="91"/>
        <v>1.0920000000000001</v>
      </c>
      <c r="V121" s="117">
        <f t="shared" si="91"/>
        <v>1.1411</v>
      </c>
      <c r="W121" s="117">
        <f t="shared" si="91"/>
        <v>1.1923999999999999</v>
      </c>
      <c r="X121" s="117">
        <f t="shared" si="91"/>
        <v>1.2461</v>
      </c>
    </row>
    <row r="122" spans="2:24" x14ac:dyDescent="0.2">
      <c r="B122" s="517">
        <f t="shared" si="76"/>
        <v>4</v>
      </c>
      <c r="C122" s="114">
        <f t="shared" si="78"/>
        <v>16</v>
      </c>
      <c r="D122" s="116">
        <v>1</v>
      </c>
      <c r="E122" s="117">
        <f t="shared" ref="E122:X122" si="92">ROUND(IF(E$105&lt;=$C122,1,IF(AND(E$105&gt;$C122,E$105&lt;=($B122+$C122)),D122*(1+E$27),0)),4)</f>
        <v>1</v>
      </c>
      <c r="F122" s="117">
        <f t="shared" si="92"/>
        <v>1</v>
      </c>
      <c r="G122" s="117">
        <f t="shared" si="92"/>
        <v>1</v>
      </c>
      <c r="H122" s="117">
        <f t="shared" si="92"/>
        <v>1</v>
      </c>
      <c r="I122" s="117">
        <f t="shared" si="92"/>
        <v>1</v>
      </c>
      <c r="J122" s="117">
        <f t="shared" si="92"/>
        <v>1</v>
      </c>
      <c r="K122" s="117">
        <f t="shared" si="92"/>
        <v>1</v>
      </c>
      <c r="L122" s="117">
        <f t="shared" si="92"/>
        <v>1</v>
      </c>
      <c r="M122" s="117">
        <f t="shared" si="92"/>
        <v>1</v>
      </c>
      <c r="N122" s="117">
        <f t="shared" si="92"/>
        <v>1</v>
      </c>
      <c r="O122" s="117">
        <f t="shared" si="92"/>
        <v>1</v>
      </c>
      <c r="P122" s="117">
        <f t="shared" si="92"/>
        <v>1</v>
      </c>
      <c r="Q122" s="117">
        <f t="shared" si="92"/>
        <v>1</v>
      </c>
      <c r="R122" s="117">
        <f t="shared" si="92"/>
        <v>1</v>
      </c>
      <c r="S122" s="117">
        <f t="shared" si="92"/>
        <v>1</v>
      </c>
      <c r="T122" s="117">
        <f t="shared" si="92"/>
        <v>1</v>
      </c>
      <c r="U122" s="117">
        <f t="shared" si="92"/>
        <v>1.0449999999999999</v>
      </c>
      <c r="V122" s="117">
        <f t="shared" si="92"/>
        <v>1.0920000000000001</v>
      </c>
      <c r="W122" s="117">
        <f t="shared" si="92"/>
        <v>1.1411</v>
      </c>
      <c r="X122" s="117">
        <f t="shared" si="92"/>
        <v>1.1923999999999999</v>
      </c>
    </row>
    <row r="123" spans="2:24" x14ac:dyDescent="0.2">
      <c r="B123" s="517">
        <f t="shared" si="76"/>
        <v>3</v>
      </c>
      <c r="C123" s="114">
        <f t="shared" si="78"/>
        <v>17</v>
      </c>
      <c r="D123" s="116">
        <v>1</v>
      </c>
      <c r="E123" s="117">
        <f t="shared" ref="E123:X123" si="93">ROUND(IF(E$105&lt;=$C123,1,IF(AND(E$105&gt;$C123,E$105&lt;=($B123+$C123)),D123*(1+E$27),0)),4)</f>
        <v>1</v>
      </c>
      <c r="F123" s="117">
        <f t="shared" si="93"/>
        <v>1</v>
      </c>
      <c r="G123" s="117">
        <f t="shared" si="93"/>
        <v>1</v>
      </c>
      <c r="H123" s="117">
        <f t="shared" si="93"/>
        <v>1</v>
      </c>
      <c r="I123" s="117">
        <f t="shared" si="93"/>
        <v>1</v>
      </c>
      <c r="J123" s="117">
        <f t="shared" si="93"/>
        <v>1</v>
      </c>
      <c r="K123" s="117">
        <f t="shared" si="93"/>
        <v>1</v>
      </c>
      <c r="L123" s="117">
        <f t="shared" si="93"/>
        <v>1</v>
      </c>
      <c r="M123" s="117">
        <f t="shared" si="93"/>
        <v>1</v>
      </c>
      <c r="N123" s="117">
        <f t="shared" si="93"/>
        <v>1</v>
      </c>
      <c r="O123" s="117">
        <f t="shared" si="93"/>
        <v>1</v>
      </c>
      <c r="P123" s="117">
        <f t="shared" si="93"/>
        <v>1</v>
      </c>
      <c r="Q123" s="117">
        <f t="shared" si="93"/>
        <v>1</v>
      </c>
      <c r="R123" s="117">
        <f t="shared" si="93"/>
        <v>1</v>
      </c>
      <c r="S123" s="117">
        <f t="shared" si="93"/>
        <v>1</v>
      </c>
      <c r="T123" s="117">
        <f t="shared" si="93"/>
        <v>1</v>
      </c>
      <c r="U123" s="117">
        <f t="shared" si="93"/>
        <v>1</v>
      </c>
      <c r="V123" s="117">
        <f t="shared" si="93"/>
        <v>1.0449999999999999</v>
      </c>
      <c r="W123" s="117">
        <f t="shared" si="93"/>
        <v>1.0920000000000001</v>
      </c>
      <c r="X123" s="117">
        <f t="shared" si="93"/>
        <v>1.1411</v>
      </c>
    </row>
    <row r="124" spans="2:24" x14ac:dyDescent="0.2">
      <c r="B124" s="517">
        <f t="shared" si="76"/>
        <v>2</v>
      </c>
      <c r="C124" s="114">
        <f t="shared" si="78"/>
        <v>18</v>
      </c>
      <c r="D124" s="116">
        <v>1</v>
      </c>
      <c r="E124" s="117">
        <f t="shared" ref="E124:X124" si="94">ROUND(IF(E$105&lt;=$C124,1,IF(AND(E$105&gt;$C124,E$105&lt;=($B124+$C124)),D124*(1+E$27),0)),4)</f>
        <v>1</v>
      </c>
      <c r="F124" s="117">
        <f t="shared" si="94"/>
        <v>1</v>
      </c>
      <c r="G124" s="117">
        <f t="shared" si="94"/>
        <v>1</v>
      </c>
      <c r="H124" s="117">
        <f t="shared" si="94"/>
        <v>1</v>
      </c>
      <c r="I124" s="117">
        <f t="shared" si="94"/>
        <v>1</v>
      </c>
      <c r="J124" s="117">
        <f t="shared" si="94"/>
        <v>1</v>
      </c>
      <c r="K124" s="117">
        <f t="shared" si="94"/>
        <v>1</v>
      </c>
      <c r="L124" s="117">
        <f t="shared" si="94"/>
        <v>1</v>
      </c>
      <c r="M124" s="117">
        <f t="shared" si="94"/>
        <v>1</v>
      </c>
      <c r="N124" s="117">
        <f t="shared" si="94"/>
        <v>1</v>
      </c>
      <c r="O124" s="117">
        <f t="shared" si="94"/>
        <v>1</v>
      </c>
      <c r="P124" s="117">
        <f t="shared" si="94"/>
        <v>1</v>
      </c>
      <c r="Q124" s="117">
        <f t="shared" si="94"/>
        <v>1</v>
      </c>
      <c r="R124" s="117">
        <f t="shared" si="94"/>
        <v>1</v>
      </c>
      <c r="S124" s="117">
        <f t="shared" si="94"/>
        <v>1</v>
      </c>
      <c r="T124" s="117">
        <f t="shared" si="94"/>
        <v>1</v>
      </c>
      <c r="U124" s="117">
        <f t="shared" si="94"/>
        <v>1</v>
      </c>
      <c r="V124" s="117">
        <f t="shared" si="94"/>
        <v>1</v>
      </c>
      <c r="W124" s="117">
        <f t="shared" si="94"/>
        <v>1.0449999999999999</v>
      </c>
      <c r="X124" s="117">
        <f t="shared" si="94"/>
        <v>1.0920000000000001</v>
      </c>
    </row>
    <row r="125" spans="2:24" x14ac:dyDescent="0.2">
      <c r="B125" s="517">
        <f t="shared" si="76"/>
        <v>1</v>
      </c>
      <c r="C125" s="114">
        <f t="shared" si="78"/>
        <v>19</v>
      </c>
      <c r="D125" s="116">
        <v>1</v>
      </c>
      <c r="E125" s="117">
        <f t="shared" ref="E125:X125" si="95">ROUND(IF(E$105&lt;=$C125,1,IF(AND(E$105&gt;$C125,E$105&lt;=($B125+$C125)),D125*(1+E$27),0)),4)</f>
        <v>1</v>
      </c>
      <c r="F125" s="117">
        <f t="shared" si="95"/>
        <v>1</v>
      </c>
      <c r="G125" s="117">
        <f t="shared" si="95"/>
        <v>1</v>
      </c>
      <c r="H125" s="117">
        <f t="shared" si="95"/>
        <v>1</v>
      </c>
      <c r="I125" s="117">
        <f t="shared" si="95"/>
        <v>1</v>
      </c>
      <c r="J125" s="117">
        <f t="shared" si="95"/>
        <v>1</v>
      </c>
      <c r="K125" s="117">
        <f t="shared" si="95"/>
        <v>1</v>
      </c>
      <c r="L125" s="117">
        <f t="shared" si="95"/>
        <v>1</v>
      </c>
      <c r="M125" s="117">
        <f t="shared" si="95"/>
        <v>1</v>
      </c>
      <c r="N125" s="117">
        <f t="shared" si="95"/>
        <v>1</v>
      </c>
      <c r="O125" s="117">
        <f t="shared" si="95"/>
        <v>1</v>
      </c>
      <c r="P125" s="117">
        <f t="shared" si="95"/>
        <v>1</v>
      </c>
      <c r="Q125" s="117">
        <f t="shared" si="95"/>
        <v>1</v>
      </c>
      <c r="R125" s="117">
        <f t="shared" si="95"/>
        <v>1</v>
      </c>
      <c r="S125" s="117">
        <f t="shared" si="95"/>
        <v>1</v>
      </c>
      <c r="T125" s="117">
        <f t="shared" si="95"/>
        <v>1</v>
      </c>
      <c r="U125" s="117">
        <f t="shared" si="95"/>
        <v>1</v>
      </c>
      <c r="V125" s="117">
        <f t="shared" si="95"/>
        <v>1</v>
      </c>
      <c r="W125" s="117">
        <f t="shared" si="95"/>
        <v>1</v>
      </c>
      <c r="X125" s="117">
        <f t="shared" si="95"/>
        <v>1.0449999999999999</v>
      </c>
    </row>
    <row r="126" spans="2:24" x14ac:dyDescent="0.2">
      <c r="B126" s="517">
        <f t="shared" si="76"/>
        <v>0</v>
      </c>
      <c r="C126" s="114">
        <f t="shared" si="78"/>
        <v>20</v>
      </c>
      <c r="D126" s="116">
        <v>1</v>
      </c>
      <c r="E126" s="117">
        <f t="shared" ref="E126:X126" si="96">ROUND(IF(E$105&lt;=$C126,1,IF(AND(E$105&gt;$C126,E$105&lt;=($B126+$C126)),D126*(1+E$27),0)),4)</f>
        <v>1</v>
      </c>
      <c r="F126" s="117">
        <f t="shared" si="96"/>
        <v>1</v>
      </c>
      <c r="G126" s="117">
        <f t="shared" si="96"/>
        <v>1</v>
      </c>
      <c r="H126" s="117">
        <f t="shared" si="96"/>
        <v>1</v>
      </c>
      <c r="I126" s="117">
        <f t="shared" si="96"/>
        <v>1</v>
      </c>
      <c r="J126" s="117">
        <f t="shared" si="96"/>
        <v>1</v>
      </c>
      <c r="K126" s="117">
        <f t="shared" si="96"/>
        <v>1</v>
      </c>
      <c r="L126" s="117">
        <f t="shared" si="96"/>
        <v>1</v>
      </c>
      <c r="M126" s="117">
        <f t="shared" si="96"/>
        <v>1</v>
      </c>
      <c r="N126" s="117">
        <f t="shared" si="96"/>
        <v>1</v>
      </c>
      <c r="O126" s="117">
        <f t="shared" si="96"/>
        <v>1</v>
      </c>
      <c r="P126" s="117">
        <f t="shared" si="96"/>
        <v>1</v>
      </c>
      <c r="Q126" s="117">
        <f t="shared" si="96"/>
        <v>1</v>
      </c>
      <c r="R126" s="117">
        <f t="shared" si="96"/>
        <v>1</v>
      </c>
      <c r="S126" s="117">
        <f t="shared" si="96"/>
        <v>1</v>
      </c>
      <c r="T126" s="117">
        <f t="shared" si="96"/>
        <v>1</v>
      </c>
      <c r="U126" s="117">
        <f t="shared" si="96"/>
        <v>1</v>
      </c>
      <c r="V126" s="117">
        <f t="shared" si="96"/>
        <v>1</v>
      </c>
      <c r="W126" s="117">
        <f t="shared" si="96"/>
        <v>1</v>
      </c>
      <c r="X126" s="117">
        <f t="shared" si="96"/>
        <v>1</v>
      </c>
    </row>
    <row r="127" spans="2:24" x14ac:dyDescent="0.2">
      <c r="C127" s="82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</row>
    <row r="130" spans="2:24" x14ac:dyDescent="0.2">
      <c r="B130" s="92" t="str">
        <f>B$12</f>
        <v>Imobilizado/ Intangível - 20 anos</v>
      </c>
      <c r="C130" s="93">
        <f>$C$12</f>
        <v>20</v>
      </c>
      <c r="D130" s="99"/>
      <c r="E130" s="94">
        <f>E$7</f>
        <v>1</v>
      </c>
      <c r="F130" s="94">
        <f t="shared" ref="F130:X130" si="97">F$7</f>
        <v>2</v>
      </c>
      <c r="G130" s="94">
        <f t="shared" si="97"/>
        <v>3</v>
      </c>
      <c r="H130" s="94">
        <f t="shared" si="97"/>
        <v>4</v>
      </c>
      <c r="I130" s="94">
        <f t="shared" si="97"/>
        <v>5</v>
      </c>
      <c r="J130" s="94">
        <f t="shared" si="97"/>
        <v>6</v>
      </c>
      <c r="K130" s="94">
        <f t="shared" si="97"/>
        <v>7</v>
      </c>
      <c r="L130" s="94">
        <f t="shared" si="97"/>
        <v>8</v>
      </c>
      <c r="M130" s="94">
        <f t="shared" si="97"/>
        <v>9</v>
      </c>
      <c r="N130" s="94">
        <f t="shared" si="97"/>
        <v>10</v>
      </c>
      <c r="O130" s="94">
        <f t="shared" si="97"/>
        <v>11</v>
      </c>
      <c r="P130" s="94">
        <f t="shared" si="97"/>
        <v>12</v>
      </c>
      <c r="Q130" s="94">
        <f t="shared" si="97"/>
        <v>13</v>
      </c>
      <c r="R130" s="94">
        <f t="shared" si="97"/>
        <v>14</v>
      </c>
      <c r="S130" s="94">
        <f t="shared" si="97"/>
        <v>15</v>
      </c>
      <c r="T130" s="94">
        <f t="shared" si="97"/>
        <v>16</v>
      </c>
      <c r="U130" s="94">
        <f t="shared" si="97"/>
        <v>17</v>
      </c>
      <c r="V130" s="94">
        <f t="shared" si="97"/>
        <v>18</v>
      </c>
      <c r="W130" s="94">
        <f t="shared" si="97"/>
        <v>19</v>
      </c>
      <c r="X130" s="94">
        <f t="shared" si="97"/>
        <v>20</v>
      </c>
    </row>
    <row r="131" spans="2:24" x14ac:dyDescent="0.2">
      <c r="B131" s="517">
        <v>20</v>
      </c>
      <c r="C131" s="114"/>
      <c r="D131" s="100"/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</row>
    <row r="132" spans="2:24" x14ac:dyDescent="0.2">
      <c r="B132" s="517">
        <f>MIN(C$130,MAX((B$131-C131-1),0))</f>
        <v>19</v>
      </c>
      <c r="C132" s="114">
        <f>$E$7</f>
        <v>1</v>
      </c>
      <c r="D132" s="116">
        <v>1</v>
      </c>
      <c r="E132" s="117">
        <f t="shared" ref="E132:X132" si="98">ROUND(IF(E$130&lt;=$C132,1,IF(AND(E$130&gt;$C132,E$130&lt;=($B132+$C132)),D132*(1+E$27),0)),4)</f>
        <v>1</v>
      </c>
      <c r="F132" s="117">
        <f t="shared" si="98"/>
        <v>1.0449999999999999</v>
      </c>
      <c r="G132" s="117">
        <f t="shared" si="98"/>
        <v>1.0920000000000001</v>
      </c>
      <c r="H132" s="117">
        <f t="shared" si="98"/>
        <v>1.1411</v>
      </c>
      <c r="I132" s="117">
        <f t="shared" si="98"/>
        <v>1.1923999999999999</v>
      </c>
      <c r="J132" s="117">
        <f t="shared" si="98"/>
        <v>1.2461</v>
      </c>
      <c r="K132" s="117">
        <f t="shared" si="98"/>
        <v>1.3022</v>
      </c>
      <c r="L132" s="117">
        <f t="shared" si="98"/>
        <v>1.3608</v>
      </c>
      <c r="M132" s="117">
        <f t="shared" si="98"/>
        <v>1.4219999999999999</v>
      </c>
      <c r="N132" s="117">
        <f t="shared" si="98"/>
        <v>1.486</v>
      </c>
      <c r="O132" s="117">
        <f t="shared" si="98"/>
        <v>1.5528999999999999</v>
      </c>
      <c r="P132" s="117">
        <f t="shared" si="98"/>
        <v>1.6228</v>
      </c>
      <c r="Q132" s="117">
        <f t="shared" si="98"/>
        <v>1.6958</v>
      </c>
      <c r="R132" s="117">
        <f t="shared" si="98"/>
        <v>1.7721</v>
      </c>
      <c r="S132" s="117">
        <f t="shared" si="98"/>
        <v>1.8517999999999999</v>
      </c>
      <c r="T132" s="117">
        <f t="shared" si="98"/>
        <v>1.9351</v>
      </c>
      <c r="U132" s="117">
        <f t="shared" si="98"/>
        <v>2.0222000000000002</v>
      </c>
      <c r="V132" s="117">
        <f t="shared" si="98"/>
        <v>2.1132</v>
      </c>
      <c r="W132" s="117">
        <f t="shared" si="98"/>
        <v>2.2082999999999999</v>
      </c>
      <c r="X132" s="117">
        <f t="shared" si="98"/>
        <v>2.3077000000000001</v>
      </c>
    </row>
    <row r="133" spans="2:24" x14ac:dyDescent="0.2">
      <c r="B133" s="517">
        <f t="shared" ref="B133:B151" si="99">MIN(C$130,MAX((B$131-C132-1),0))</f>
        <v>18</v>
      </c>
      <c r="C133" s="114">
        <f>C132+1</f>
        <v>2</v>
      </c>
      <c r="D133" s="116">
        <v>1</v>
      </c>
      <c r="E133" s="117">
        <f t="shared" ref="E133:X133" si="100">ROUND(IF(E$130&lt;=$C133,1,IF(AND(E$130&gt;$C133,E$130&lt;=($B133+$C133)),D133*(1+E$27),0)),4)</f>
        <v>1</v>
      </c>
      <c r="F133" s="117">
        <f t="shared" si="100"/>
        <v>1</v>
      </c>
      <c r="G133" s="117">
        <f t="shared" si="100"/>
        <v>1.0449999999999999</v>
      </c>
      <c r="H133" s="117">
        <f t="shared" si="100"/>
        <v>1.0920000000000001</v>
      </c>
      <c r="I133" s="117">
        <f t="shared" si="100"/>
        <v>1.1411</v>
      </c>
      <c r="J133" s="117">
        <f t="shared" si="100"/>
        <v>1.1923999999999999</v>
      </c>
      <c r="K133" s="117">
        <f t="shared" si="100"/>
        <v>1.2461</v>
      </c>
      <c r="L133" s="117">
        <f t="shared" si="100"/>
        <v>1.3022</v>
      </c>
      <c r="M133" s="117">
        <f t="shared" si="100"/>
        <v>1.3608</v>
      </c>
      <c r="N133" s="117">
        <f t="shared" si="100"/>
        <v>1.4219999999999999</v>
      </c>
      <c r="O133" s="117">
        <f t="shared" si="100"/>
        <v>1.486</v>
      </c>
      <c r="P133" s="117">
        <f t="shared" si="100"/>
        <v>1.5528999999999999</v>
      </c>
      <c r="Q133" s="117">
        <f t="shared" si="100"/>
        <v>1.6228</v>
      </c>
      <c r="R133" s="117">
        <f t="shared" si="100"/>
        <v>1.6958</v>
      </c>
      <c r="S133" s="117">
        <f t="shared" si="100"/>
        <v>1.7721</v>
      </c>
      <c r="T133" s="117">
        <f t="shared" si="100"/>
        <v>1.8517999999999999</v>
      </c>
      <c r="U133" s="117">
        <f t="shared" si="100"/>
        <v>1.9351</v>
      </c>
      <c r="V133" s="117">
        <f t="shared" si="100"/>
        <v>2.0222000000000002</v>
      </c>
      <c r="W133" s="117">
        <f t="shared" si="100"/>
        <v>2.1132</v>
      </c>
      <c r="X133" s="117">
        <f t="shared" si="100"/>
        <v>2.2082999999999999</v>
      </c>
    </row>
    <row r="134" spans="2:24" x14ac:dyDescent="0.2">
      <c r="B134" s="517">
        <f t="shared" si="99"/>
        <v>17</v>
      </c>
      <c r="C134" s="114">
        <f t="shared" ref="C134:C151" si="101">C133+1</f>
        <v>3</v>
      </c>
      <c r="D134" s="116">
        <v>1</v>
      </c>
      <c r="E134" s="117">
        <f t="shared" ref="E134:X134" si="102">ROUND(IF(E$130&lt;=$C134,1,IF(AND(E$130&gt;$C134,E$130&lt;=($B134+$C134)),D134*(1+E$27),0)),4)</f>
        <v>1</v>
      </c>
      <c r="F134" s="117">
        <f t="shared" si="102"/>
        <v>1</v>
      </c>
      <c r="G134" s="117">
        <f t="shared" si="102"/>
        <v>1</v>
      </c>
      <c r="H134" s="117">
        <f t="shared" si="102"/>
        <v>1.0449999999999999</v>
      </c>
      <c r="I134" s="117">
        <f t="shared" si="102"/>
        <v>1.0920000000000001</v>
      </c>
      <c r="J134" s="117">
        <f t="shared" si="102"/>
        <v>1.1411</v>
      </c>
      <c r="K134" s="117">
        <f t="shared" si="102"/>
        <v>1.1923999999999999</v>
      </c>
      <c r="L134" s="117">
        <f t="shared" si="102"/>
        <v>1.2461</v>
      </c>
      <c r="M134" s="117">
        <f t="shared" si="102"/>
        <v>1.3022</v>
      </c>
      <c r="N134" s="117">
        <f t="shared" si="102"/>
        <v>1.3608</v>
      </c>
      <c r="O134" s="117">
        <f t="shared" si="102"/>
        <v>1.4219999999999999</v>
      </c>
      <c r="P134" s="117">
        <f t="shared" si="102"/>
        <v>1.486</v>
      </c>
      <c r="Q134" s="117">
        <f t="shared" si="102"/>
        <v>1.5528999999999999</v>
      </c>
      <c r="R134" s="117">
        <f t="shared" si="102"/>
        <v>1.6228</v>
      </c>
      <c r="S134" s="117">
        <f t="shared" si="102"/>
        <v>1.6958</v>
      </c>
      <c r="T134" s="117">
        <f t="shared" si="102"/>
        <v>1.7721</v>
      </c>
      <c r="U134" s="117">
        <f t="shared" si="102"/>
        <v>1.8517999999999999</v>
      </c>
      <c r="V134" s="117">
        <f t="shared" si="102"/>
        <v>1.9351</v>
      </c>
      <c r="W134" s="117">
        <f t="shared" si="102"/>
        <v>2.0222000000000002</v>
      </c>
      <c r="X134" s="117">
        <f t="shared" si="102"/>
        <v>2.1132</v>
      </c>
    </row>
    <row r="135" spans="2:24" x14ac:dyDescent="0.2">
      <c r="B135" s="517">
        <f t="shared" si="99"/>
        <v>16</v>
      </c>
      <c r="C135" s="114">
        <f t="shared" si="101"/>
        <v>4</v>
      </c>
      <c r="D135" s="116">
        <v>1</v>
      </c>
      <c r="E135" s="117">
        <f t="shared" ref="E135:X135" si="103">ROUND(IF(E$130&lt;=$C135,1,IF(AND(E$130&gt;$C135,E$130&lt;=($B135+$C135)),D135*(1+E$27),0)),4)</f>
        <v>1</v>
      </c>
      <c r="F135" s="117">
        <f t="shared" si="103"/>
        <v>1</v>
      </c>
      <c r="G135" s="117">
        <f t="shared" si="103"/>
        <v>1</v>
      </c>
      <c r="H135" s="117">
        <f t="shared" si="103"/>
        <v>1</v>
      </c>
      <c r="I135" s="117">
        <f t="shared" si="103"/>
        <v>1.0449999999999999</v>
      </c>
      <c r="J135" s="117">
        <f t="shared" si="103"/>
        <v>1.0920000000000001</v>
      </c>
      <c r="K135" s="117">
        <f t="shared" si="103"/>
        <v>1.1411</v>
      </c>
      <c r="L135" s="117">
        <f t="shared" si="103"/>
        <v>1.1923999999999999</v>
      </c>
      <c r="M135" s="117">
        <f t="shared" si="103"/>
        <v>1.2461</v>
      </c>
      <c r="N135" s="117">
        <f t="shared" si="103"/>
        <v>1.3022</v>
      </c>
      <c r="O135" s="117">
        <f t="shared" si="103"/>
        <v>1.3608</v>
      </c>
      <c r="P135" s="117">
        <f t="shared" si="103"/>
        <v>1.4219999999999999</v>
      </c>
      <c r="Q135" s="117">
        <f t="shared" si="103"/>
        <v>1.486</v>
      </c>
      <c r="R135" s="117">
        <f t="shared" si="103"/>
        <v>1.5528999999999999</v>
      </c>
      <c r="S135" s="117">
        <f t="shared" si="103"/>
        <v>1.6228</v>
      </c>
      <c r="T135" s="117">
        <f t="shared" si="103"/>
        <v>1.6958</v>
      </c>
      <c r="U135" s="117">
        <f t="shared" si="103"/>
        <v>1.7721</v>
      </c>
      <c r="V135" s="117">
        <f t="shared" si="103"/>
        <v>1.8517999999999999</v>
      </c>
      <c r="W135" s="117">
        <f t="shared" si="103"/>
        <v>1.9351</v>
      </c>
      <c r="X135" s="117">
        <f t="shared" si="103"/>
        <v>2.0222000000000002</v>
      </c>
    </row>
    <row r="136" spans="2:24" x14ac:dyDescent="0.2">
      <c r="B136" s="517">
        <f t="shared" si="99"/>
        <v>15</v>
      </c>
      <c r="C136" s="114">
        <f t="shared" si="101"/>
        <v>5</v>
      </c>
      <c r="D136" s="116">
        <v>1</v>
      </c>
      <c r="E136" s="117">
        <f t="shared" ref="E136:X136" si="104">ROUND(IF(E$130&lt;=$C136,1,IF(AND(E$130&gt;$C136,E$130&lt;=($B136+$C136)),D136*(1+E$27),0)),4)</f>
        <v>1</v>
      </c>
      <c r="F136" s="117">
        <f t="shared" si="104"/>
        <v>1</v>
      </c>
      <c r="G136" s="117">
        <f t="shared" si="104"/>
        <v>1</v>
      </c>
      <c r="H136" s="117">
        <f t="shared" si="104"/>
        <v>1</v>
      </c>
      <c r="I136" s="117">
        <f t="shared" si="104"/>
        <v>1</v>
      </c>
      <c r="J136" s="117">
        <f t="shared" si="104"/>
        <v>1.0449999999999999</v>
      </c>
      <c r="K136" s="117">
        <f t="shared" si="104"/>
        <v>1.0920000000000001</v>
      </c>
      <c r="L136" s="117">
        <f t="shared" si="104"/>
        <v>1.1411</v>
      </c>
      <c r="M136" s="117">
        <f t="shared" si="104"/>
        <v>1.1923999999999999</v>
      </c>
      <c r="N136" s="117">
        <f t="shared" si="104"/>
        <v>1.2461</v>
      </c>
      <c r="O136" s="117">
        <f t="shared" si="104"/>
        <v>1.3022</v>
      </c>
      <c r="P136" s="117">
        <f t="shared" si="104"/>
        <v>1.3608</v>
      </c>
      <c r="Q136" s="117">
        <f t="shared" si="104"/>
        <v>1.4219999999999999</v>
      </c>
      <c r="R136" s="117">
        <f t="shared" si="104"/>
        <v>1.486</v>
      </c>
      <c r="S136" s="117">
        <f t="shared" si="104"/>
        <v>1.5528999999999999</v>
      </c>
      <c r="T136" s="117">
        <f t="shared" si="104"/>
        <v>1.6228</v>
      </c>
      <c r="U136" s="117">
        <f t="shared" si="104"/>
        <v>1.6958</v>
      </c>
      <c r="V136" s="117">
        <f t="shared" si="104"/>
        <v>1.7721</v>
      </c>
      <c r="W136" s="117">
        <f t="shared" si="104"/>
        <v>1.8517999999999999</v>
      </c>
      <c r="X136" s="117">
        <f t="shared" si="104"/>
        <v>1.9351</v>
      </c>
    </row>
    <row r="137" spans="2:24" x14ac:dyDescent="0.2">
      <c r="B137" s="517">
        <f t="shared" si="99"/>
        <v>14</v>
      </c>
      <c r="C137" s="114">
        <f t="shared" si="101"/>
        <v>6</v>
      </c>
      <c r="D137" s="116">
        <v>1</v>
      </c>
      <c r="E137" s="117">
        <f t="shared" ref="E137:X137" si="105">ROUND(IF(E$130&lt;=$C137,1,IF(AND(E$130&gt;$C137,E$130&lt;=($B137+$C137)),D137*(1+E$27),0)),4)</f>
        <v>1</v>
      </c>
      <c r="F137" s="117">
        <f t="shared" si="105"/>
        <v>1</v>
      </c>
      <c r="G137" s="117">
        <f t="shared" si="105"/>
        <v>1</v>
      </c>
      <c r="H137" s="117">
        <f t="shared" si="105"/>
        <v>1</v>
      </c>
      <c r="I137" s="117">
        <f t="shared" si="105"/>
        <v>1</v>
      </c>
      <c r="J137" s="117">
        <f t="shared" si="105"/>
        <v>1</v>
      </c>
      <c r="K137" s="117">
        <f t="shared" si="105"/>
        <v>1.0449999999999999</v>
      </c>
      <c r="L137" s="117">
        <f t="shared" si="105"/>
        <v>1.0920000000000001</v>
      </c>
      <c r="M137" s="117">
        <f t="shared" si="105"/>
        <v>1.1411</v>
      </c>
      <c r="N137" s="117">
        <f t="shared" si="105"/>
        <v>1.1923999999999999</v>
      </c>
      <c r="O137" s="117">
        <f t="shared" si="105"/>
        <v>1.2461</v>
      </c>
      <c r="P137" s="117">
        <f t="shared" si="105"/>
        <v>1.3022</v>
      </c>
      <c r="Q137" s="117">
        <f t="shared" si="105"/>
        <v>1.3608</v>
      </c>
      <c r="R137" s="117">
        <f t="shared" si="105"/>
        <v>1.4219999999999999</v>
      </c>
      <c r="S137" s="117">
        <f t="shared" si="105"/>
        <v>1.486</v>
      </c>
      <c r="T137" s="117">
        <f t="shared" si="105"/>
        <v>1.5528999999999999</v>
      </c>
      <c r="U137" s="117">
        <f t="shared" si="105"/>
        <v>1.6228</v>
      </c>
      <c r="V137" s="117">
        <f t="shared" si="105"/>
        <v>1.6958</v>
      </c>
      <c r="W137" s="117">
        <f t="shared" si="105"/>
        <v>1.7721</v>
      </c>
      <c r="X137" s="117">
        <f t="shared" si="105"/>
        <v>1.8517999999999999</v>
      </c>
    </row>
    <row r="138" spans="2:24" x14ac:dyDescent="0.2">
      <c r="B138" s="517">
        <f t="shared" si="99"/>
        <v>13</v>
      </c>
      <c r="C138" s="114">
        <f t="shared" si="101"/>
        <v>7</v>
      </c>
      <c r="D138" s="116">
        <v>1</v>
      </c>
      <c r="E138" s="117">
        <f t="shared" ref="E138:X138" si="106">ROUND(IF(E$130&lt;=$C138,1,IF(AND(E$130&gt;$C138,E$130&lt;=($B138+$C138)),D138*(1+E$27),0)),4)</f>
        <v>1</v>
      </c>
      <c r="F138" s="117">
        <f t="shared" si="106"/>
        <v>1</v>
      </c>
      <c r="G138" s="117">
        <f t="shared" si="106"/>
        <v>1</v>
      </c>
      <c r="H138" s="117">
        <f t="shared" si="106"/>
        <v>1</v>
      </c>
      <c r="I138" s="117">
        <f t="shared" si="106"/>
        <v>1</v>
      </c>
      <c r="J138" s="117">
        <f t="shared" si="106"/>
        <v>1</v>
      </c>
      <c r="K138" s="117">
        <f t="shared" si="106"/>
        <v>1</v>
      </c>
      <c r="L138" s="117">
        <f t="shared" si="106"/>
        <v>1.0449999999999999</v>
      </c>
      <c r="M138" s="117">
        <f t="shared" si="106"/>
        <v>1.0920000000000001</v>
      </c>
      <c r="N138" s="117">
        <f t="shared" si="106"/>
        <v>1.1411</v>
      </c>
      <c r="O138" s="117">
        <f t="shared" si="106"/>
        <v>1.1923999999999999</v>
      </c>
      <c r="P138" s="117">
        <f t="shared" si="106"/>
        <v>1.2461</v>
      </c>
      <c r="Q138" s="117">
        <f t="shared" si="106"/>
        <v>1.3022</v>
      </c>
      <c r="R138" s="117">
        <f t="shared" si="106"/>
        <v>1.3608</v>
      </c>
      <c r="S138" s="117">
        <f t="shared" si="106"/>
        <v>1.4219999999999999</v>
      </c>
      <c r="T138" s="117">
        <f t="shared" si="106"/>
        <v>1.486</v>
      </c>
      <c r="U138" s="117">
        <f t="shared" si="106"/>
        <v>1.5528999999999999</v>
      </c>
      <c r="V138" s="117">
        <f t="shared" si="106"/>
        <v>1.6228</v>
      </c>
      <c r="W138" s="117">
        <f t="shared" si="106"/>
        <v>1.6958</v>
      </c>
      <c r="X138" s="117">
        <f t="shared" si="106"/>
        <v>1.7721</v>
      </c>
    </row>
    <row r="139" spans="2:24" x14ac:dyDescent="0.2">
      <c r="B139" s="517">
        <f t="shared" si="99"/>
        <v>12</v>
      </c>
      <c r="C139" s="114">
        <f t="shared" si="101"/>
        <v>8</v>
      </c>
      <c r="D139" s="116">
        <v>1</v>
      </c>
      <c r="E139" s="117">
        <f t="shared" ref="E139:X139" si="107">ROUND(IF(E$130&lt;=$C139,1,IF(AND(E$130&gt;$C139,E$130&lt;=($B139+$C139)),D139*(1+E$27),0)),4)</f>
        <v>1</v>
      </c>
      <c r="F139" s="117">
        <f t="shared" si="107"/>
        <v>1</v>
      </c>
      <c r="G139" s="117">
        <f t="shared" si="107"/>
        <v>1</v>
      </c>
      <c r="H139" s="117">
        <f t="shared" si="107"/>
        <v>1</v>
      </c>
      <c r="I139" s="117">
        <f t="shared" si="107"/>
        <v>1</v>
      </c>
      <c r="J139" s="117">
        <f t="shared" si="107"/>
        <v>1</v>
      </c>
      <c r="K139" s="117">
        <f t="shared" si="107"/>
        <v>1</v>
      </c>
      <c r="L139" s="117">
        <f t="shared" si="107"/>
        <v>1</v>
      </c>
      <c r="M139" s="117">
        <f t="shared" si="107"/>
        <v>1.0449999999999999</v>
      </c>
      <c r="N139" s="117">
        <f t="shared" si="107"/>
        <v>1.0920000000000001</v>
      </c>
      <c r="O139" s="117">
        <f t="shared" si="107"/>
        <v>1.1411</v>
      </c>
      <c r="P139" s="117">
        <f t="shared" si="107"/>
        <v>1.1923999999999999</v>
      </c>
      <c r="Q139" s="117">
        <f t="shared" si="107"/>
        <v>1.2461</v>
      </c>
      <c r="R139" s="117">
        <f t="shared" si="107"/>
        <v>1.3022</v>
      </c>
      <c r="S139" s="117">
        <f t="shared" si="107"/>
        <v>1.3608</v>
      </c>
      <c r="T139" s="117">
        <f t="shared" si="107"/>
        <v>1.4219999999999999</v>
      </c>
      <c r="U139" s="117">
        <f t="shared" si="107"/>
        <v>1.486</v>
      </c>
      <c r="V139" s="117">
        <f t="shared" si="107"/>
        <v>1.5528999999999999</v>
      </c>
      <c r="W139" s="117">
        <f t="shared" si="107"/>
        <v>1.6228</v>
      </c>
      <c r="X139" s="117">
        <f t="shared" si="107"/>
        <v>1.6958</v>
      </c>
    </row>
    <row r="140" spans="2:24" x14ac:dyDescent="0.2">
      <c r="B140" s="517">
        <f t="shared" si="99"/>
        <v>11</v>
      </c>
      <c r="C140" s="114">
        <f t="shared" si="101"/>
        <v>9</v>
      </c>
      <c r="D140" s="116">
        <v>1</v>
      </c>
      <c r="E140" s="117">
        <f t="shared" ref="E140:X140" si="108">ROUND(IF(E$130&lt;=$C140,1,IF(AND(E$130&gt;$C140,E$130&lt;=($B140+$C140)),D140*(1+E$27),0)),4)</f>
        <v>1</v>
      </c>
      <c r="F140" s="117">
        <f t="shared" si="108"/>
        <v>1</v>
      </c>
      <c r="G140" s="117">
        <f t="shared" si="108"/>
        <v>1</v>
      </c>
      <c r="H140" s="117">
        <f t="shared" si="108"/>
        <v>1</v>
      </c>
      <c r="I140" s="117">
        <f t="shared" si="108"/>
        <v>1</v>
      </c>
      <c r="J140" s="117">
        <f t="shared" si="108"/>
        <v>1</v>
      </c>
      <c r="K140" s="117">
        <f t="shared" si="108"/>
        <v>1</v>
      </c>
      <c r="L140" s="117">
        <f t="shared" si="108"/>
        <v>1</v>
      </c>
      <c r="M140" s="117">
        <f t="shared" si="108"/>
        <v>1</v>
      </c>
      <c r="N140" s="117">
        <f t="shared" si="108"/>
        <v>1.0449999999999999</v>
      </c>
      <c r="O140" s="117">
        <f t="shared" si="108"/>
        <v>1.0920000000000001</v>
      </c>
      <c r="P140" s="117">
        <f t="shared" si="108"/>
        <v>1.1411</v>
      </c>
      <c r="Q140" s="117">
        <f t="shared" si="108"/>
        <v>1.1923999999999999</v>
      </c>
      <c r="R140" s="117">
        <f t="shared" si="108"/>
        <v>1.2461</v>
      </c>
      <c r="S140" s="117">
        <f t="shared" si="108"/>
        <v>1.3022</v>
      </c>
      <c r="T140" s="117">
        <f t="shared" si="108"/>
        <v>1.3608</v>
      </c>
      <c r="U140" s="117">
        <f t="shared" si="108"/>
        <v>1.4219999999999999</v>
      </c>
      <c r="V140" s="117">
        <f t="shared" si="108"/>
        <v>1.486</v>
      </c>
      <c r="W140" s="117">
        <f t="shared" si="108"/>
        <v>1.5528999999999999</v>
      </c>
      <c r="X140" s="117">
        <f t="shared" si="108"/>
        <v>1.6228</v>
      </c>
    </row>
    <row r="141" spans="2:24" x14ac:dyDescent="0.2">
      <c r="B141" s="517">
        <f t="shared" si="99"/>
        <v>10</v>
      </c>
      <c r="C141" s="114">
        <f t="shared" si="101"/>
        <v>10</v>
      </c>
      <c r="D141" s="116">
        <v>1</v>
      </c>
      <c r="E141" s="117">
        <f t="shared" ref="E141:X141" si="109">ROUND(IF(E$130&lt;=$C141,1,IF(AND(E$130&gt;$C141,E$130&lt;=($B141+$C141)),D141*(1+E$27),0)),4)</f>
        <v>1</v>
      </c>
      <c r="F141" s="117">
        <f t="shared" si="109"/>
        <v>1</v>
      </c>
      <c r="G141" s="117">
        <f t="shared" si="109"/>
        <v>1</v>
      </c>
      <c r="H141" s="117">
        <f t="shared" si="109"/>
        <v>1</v>
      </c>
      <c r="I141" s="117">
        <f t="shared" si="109"/>
        <v>1</v>
      </c>
      <c r="J141" s="117">
        <f t="shared" si="109"/>
        <v>1</v>
      </c>
      <c r="K141" s="117">
        <f t="shared" si="109"/>
        <v>1</v>
      </c>
      <c r="L141" s="117">
        <f t="shared" si="109"/>
        <v>1</v>
      </c>
      <c r="M141" s="117">
        <f t="shared" si="109"/>
        <v>1</v>
      </c>
      <c r="N141" s="117">
        <f t="shared" si="109"/>
        <v>1</v>
      </c>
      <c r="O141" s="117">
        <f t="shared" si="109"/>
        <v>1.0449999999999999</v>
      </c>
      <c r="P141" s="117">
        <f t="shared" si="109"/>
        <v>1.0920000000000001</v>
      </c>
      <c r="Q141" s="117">
        <f t="shared" si="109"/>
        <v>1.1411</v>
      </c>
      <c r="R141" s="117">
        <f t="shared" si="109"/>
        <v>1.1923999999999999</v>
      </c>
      <c r="S141" s="117">
        <f t="shared" si="109"/>
        <v>1.2461</v>
      </c>
      <c r="T141" s="117">
        <f t="shared" si="109"/>
        <v>1.3022</v>
      </c>
      <c r="U141" s="117">
        <f t="shared" si="109"/>
        <v>1.3608</v>
      </c>
      <c r="V141" s="117">
        <f t="shared" si="109"/>
        <v>1.4219999999999999</v>
      </c>
      <c r="W141" s="117">
        <f t="shared" si="109"/>
        <v>1.486</v>
      </c>
      <c r="X141" s="117">
        <f t="shared" si="109"/>
        <v>1.5528999999999999</v>
      </c>
    </row>
    <row r="142" spans="2:24" x14ac:dyDescent="0.2">
      <c r="B142" s="517">
        <f t="shared" si="99"/>
        <v>9</v>
      </c>
      <c r="C142" s="114">
        <f t="shared" si="101"/>
        <v>11</v>
      </c>
      <c r="D142" s="116">
        <v>1</v>
      </c>
      <c r="E142" s="117">
        <f t="shared" ref="E142:X142" si="110">ROUND(IF(E$130&lt;=$C142,1,IF(AND(E$130&gt;$C142,E$130&lt;=($B142+$C142)),D142*(1+E$27),0)),4)</f>
        <v>1</v>
      </c>
      <c r="F142" s="117">
        <f t="shared" si="110"/>
        <v>1</v>
      </c>
      <c r="G142" s="117">
        <f t="shared" si="110"/>
        <v>1</v>
      </c>
      <c r="H142" s="117">
        <f t="shared" si="110"/>
        <v>1</v>
      </c>
      <c r="I142" s="117">
        <f t="shared" si="110"/>
        <v>1</v>
      </c>
      <c r="J142" s="117">
        <f t="shared" si="110"/>
        <v>1</v>
      </c>
      <c r="K142" s="117">
        <f t="shared" si="110"/>
        <v>1</v>
      </c>
      <c r="L142" s="117">
        <f t="shared" si="110"/>
        <v>1</v>
      </c>
      <c r="M142" s="117">
        <f t="shared" si="110"/>
        <v>1</v>
      </c>
      <c r="N142" s="117">
        <f t="shared" si="110"/>
        <v>1</v>
      </c>
      <c r="O142" s="117">
        <f t="shared" si="110"/>
        <v>1</v>
      </c>
      <c r="P142" s="117">
        <f t="shared" si="110"/>
        <v>1.0449999999999999</v>
      </c>
      <c r="Q142" s="117">
        <f t="shared" si="110"/>
        <v>1.0920000000000001</v>
      </c>
      <c r="R142" s="117">
        <f t="shared" si="110"/>
        <v>1.1411</v>
      </c>
      <c r="S142" s="117">
        <f t="shared" si="110"/>
        <v>1.1923999999999999</v>
      </c>
      <c r="T142" s="117">
        <f t="shared" si="110"/>
        <v>1.2461</v>
      </c>
      <c r="U142" s="117">
        <f t="shared" si="110"/>
        <v>1.3022</v>
      </c>
      <c r="V142" s="117">
        <f t="shared" si="110"/>
        <v>1.3608</v>
      </c>
      <c r="W142" s="117">
        <f t="shared" si="110"/>
        <v>1.4219999999999999</v>
      </c>
      <c r="X142" s="117">
        <f t="shared" si="110"/>
        <v>1.486</v>
      </c>
    </row>
    <row r="143" spans="2:24" x14ac:dyDescent="0.2">
      <c r="B143" s="517">
        <f t="shared" si="99"/>
        <v>8</v>
      </c>
      <c r="C143" s="114">
        <f t="shared" si="101"/>
        <v>12</v>
      </c>
      <c r="D143" s="116">
        <v>1</v>
      </c>
      <c r="E143" s="117">
        <f t="shared" ref="E143:X143" si="111">ROUND(IF(E$130&lt;=$C143,1,IF(AND(E$130&gt;$C143,E$130&lt;=($B143+$C143)),D143*(1+E$27),0)),4)</f>
        <v>1</v>
      </c>
      <c r="F143" s="117">
        <f t="shared" si="111"/>
        <v>1</v>
      </c>
      <c r="G143" s="117">
        <f t="shared" si="111"/>
        <v>1</v>
      </c>
      <c r="H143" s="117">
        <f t="shared" si="111"/>
        <v>1</v>
      </c>
      <c r="I143" s="117">
        <f t="shared" si="111"/>
        <v>1</v>
      </c>
      <c r="J143" s="117">
        <f t="shared" si="111"/>
        <v>1</v>
      </c>
      <c r="K143" s="117">
        <f t="shared" si="111"/>
        <v>1</v>
      </c>
      <c r="L143" s="117">
        <f t="shared" si="111"/>
        <v>1</v>
      </c>
      <c r="M143" s="117">
        <f t="shared" si="111"/>
        <v>1</v>
      </c>
      <c r="N143" s="117">
        <f t="shared" si="111"/>
        <v>1</v>
      </c>
      <c r="O143" s="117">
        <f t="shared" si="111"/>
        <v>1</v>
      </c>
      <c r="P143" s="117">
        <f t="shared" si="111"/>
        <v>1</v>
      </c>
      <c r="Q143" s="117">
        <f t="shared" si="111"/>
        <v>1.0449999999999999</v>
      </c>
      <c r="R143" s="117">
        <f t="shared" si="111"/>
        <v>1.0920000000000001</v>
      </c>
      <c r="S143" s="117">
        <f t="shared" si="111"/>
        <v>1.1411</v>
      </c>
      <c r="T143" s="117">
        <f t="shared" si="111"/>
        <v>1.1923999999999999</v>
      </c>
      <c r="U143" s="117">
        <f t="shared" si="111"/>
        <v>1.2461</v>
      </c>
      <c r="V143" s="117">
        <f t="shared" si="111"/>
        <v>1.3022</v>
      </c>
      <c r="W143" s="117">
        <f t="shared" si="111"/>
        <v>1.3608</v>
      </c>
      <c r="X143" s="117">
        <f t="shared" si="111"/>
        <v>1.4219999999999999</v>
      </c>
    </row>
    <row r="144" spans="2:24" x14ac:dyDescent="0.2">
      <c r="B144" s="517">
        <f t="shared" si="99"/>
        <v>7</v>
      </c>
      <c r="C144" s="114">
        <f t="shared" si="101"/>
        <v>13</v>
      </c>
      <c r="D144" s="116">
        <v>1</v>
      </c>
      <c r="E144" s="117">
        <f t="shared" ref="E144:X144" si="112">ROUND(IF(E$130&lt;=$C144,1,IF(AND(E$130&gt;$C144,E$130&lt;=($B144+$C144)),D144*(1+E$27),0)),4)</f>
        <v>1</v>
      </c>
      <c r="F144" s="117">
        <f t="shared" si="112"/>
        <v>1</v>
      </c>
      <c r="G144" s="117">
        <f t="shared" si="112"/>
        <v>1</v>
      </c>
      <c r="H144" s="117">
        <f t="shared" si="112"/>
        <v>1</v>
      </c>
      <c r="I144" s="117">
        <f t="shared" si="112"/>
        <v>1</v>
      </c>
      <c r="J144" s="117">
        <f t="shared" si="112"/>
        <v>1</v>
      </c>
      <c r="K144" s="117">
        <f t="shared" si="112"/>
        <v>1</v>
      </c>
      <c r="L144" s="117">
        <f t="shared" si="112"/>
        <v>1</v>
      </c>
      <c r="M144" s="117">
        <f t="shared" si="112"/>
        <v>1</v>
      </c>
      <c r="N144" s="117">
        <f t="shared" si="112"/>
        <v>1</v>
      </c>
      <c r="O144" s="117">
        <f t="shared" si="112"/>
        <v>1</v>
      </c>
      <c r="P144" s="117">
        <f t="shared" si="112"/>
        <v>1</v>
      </c>
      <c r="Q144" s="117">
        <f t="shared" si="112"/>
        <v>1</v>
      </c>
      <c r="R144" s="117">
        <f t="shared" si="112"/>
        <v>1.0449999999999999</v>
      </c>
      <c r="S144" s="117">
        <f t="shared" si="112"/>
        <v>1.0920000000000001</v>
      </c>
      <c r="T144" s="117">
        <f t="shared" si="112"/>
        <v>1.1411</v>
      </c>
      <c r="U144" s="117">
        <f t="shared" si="112"/>
        <v>1.1923999999999999</v>
      </c>
      <c r="V144" s="117">
        <f t="shared" si="112"/>
        <v>1.2461</v>
      </c>
      <c r="W144" s="117">
        <f t="shared" si="112"/>
        <v>1.3022</v>
      </c>
      <c r="X144" s="117">
        <f t="shared" si="112"/>
        <v>1.3608</v>
      </c>
    </row>
    <row r="145" spans="2:24" x14ac:dyDescent="0.2">
      <c r="B145" s="517">
        <f t="shared" si="99"/>
        <v>6</v>
      </c>
      <c r="C145" s="114">
        <f t="shared" si="101"/>
        <v>14</v>
      </c>
      <c r="D145" s="116">
        <v>1</v>
      </c>
      <c r="E145" s="117">
        <f t="shared" ref="E145:X145" si="113">ROUND(IF(E$130&lt;=$C145,1,IF(AND(E$130&gt;$C145,E$130&lt;=($B145+$C145)),D145*(1+E$27),0)),4)</f>
        <v>1</v>
      </c>
      <c r="F145" s="117">
        <f t="shared" si="113"/>
        <v>1</v>
      </c>
      <c r="G145" s="117">
        <f t="shared" si="113"/>
        <v>1</v>
      </c>
      <c r="H145" s="117">
        <f t="shared" si="113"/>
        <v>1</v>
      </c>
      <c r="I145" s="117">
        <f t="shared" si="113"/>
        <v>1</v>
      </c>
      <c r="J145" s="117">
        <f t="shared" si="113"/>
        <v>1</v>
      </c>
      <c r="K145" s="117">
        <f t="shared" si="113"/>
        <v>1</v>
      </c>
      <c r="L145" s="117">
        <f t="shared" si="113"/>
        <v>1</v>
      </c>
      <c r="M145" s="117">
        <f t="shared" si="113"/>
        <v>1</v>
      </c>
      <c r="N145" s="117">
        <f t="shared" si="113"/>
        <v>1</v>
      </c>
      <c r="O145" s="117">
        <f t="shared" si="113"/>
        <v>1</v>
      </c>
      <c r="P145" s="117">
        <f t="shared" si="113"/>
        <v>1</v>
      </c>
      <c r="Q145" s="117">
        <f t="shared" si="113"/>
        <v>1</v>
      </c>
      <c r="R145" s="117">
        <f t="shared" si="113"/>
        <v>1</v>
      </c>
      <c r="S145" s="117">
        <f t="shared" si="113"/>
        <v>1.0449999999999999</v>
      </c>
      <c r="T145" s="117">
        <f t="shared" si="113"/>
        <v>1.0920000000000001</v>
      </c>
      <c r="U145" s="117">
        <f t="shared" si="113"/>
        <v>1.1411</v>
      </c>
      <c r="V145" s="117">
        <f t="shared" si="113"/>
        <v>1.1923999999999999</v>
      </c>
      <c r="W145" s="117">
        <f t="shared" si="113"/>
        <v>1.2461</v>
      </c>
      <c r="X145" s="117">
        <f t="shared" si="113"/>
        <v>1.3022</v>
      </c>
    </row>
    <row r="146" spans="2:24" x14ac:dyDescent="0.2">
      <c r="B146" s="517">
        <f t="shared" si="99"/>
        <v>5</v>
      </c>
      <c r="C146" s="114">
        <f t="shared" si="101"/>
        <v>15</v>
      </c>
      <c r="D146" s="116">
        <v>1</v>
      </c>
      <c r="E146" s="117">
        <f t="shared" ref="E146:X146" si="114">ROUND(IF(E$130&lt;=$C146,1,IF(AND(E$130&gt;$C146,E$130&lt;=($B146+$C146)),D146*(1+E$27),0)),4)</f>
        <v>1</v>
      </c>
      <c r="F146" s="117">
        <f t="shared" si="114"/>
        <v>1</v>
      </c>
      <c r="G146" s="117">
        <f t="shared" si="114"/>
        <v>1</v>
      </c>
      <c r="H146" s="117">
        <f t="shared" si="114"/>
        <v>1</v>
      </c>
      <c r="I146" s="117">
        <f t="shared" si="114"/>
        <v>1</v>
      </c>
      <c r="J146" s="117">
        <f t="shared" si="114"/>
        <v>1</v>
      </c>
      <c r="K146" s="117">
        <f t="shared" si="114"/>
        <v>1</v>
      </c>
      <c r="L146" s="117">
        <f t="shared" si="114"/>
        <v>1</v>
      </c>
      <c r="M146" s="117">
        <f t="shared" si="114"/>
        <v>1</v>
      </c>
      <c r="N146" s="117">
        <f t="shared" si="114"/>
        <v>1</v>
      </c>
      <c r="O146" s="117">
        <f t="shared" si="114"/>
        <v>1</v>
      </c>
      <c r="P146" s="117">
        <f t="shared" si="114"/>
        <v>1</v>
      </c>
      <c r="Q146" s="117">
        <f t="shared" si="114"/>
        <v>1</v>
      </c>
      <c r="R146" s="117">
        <f t="shared" si="114"/>
        <v>1</v>
      </c>
      <c r="S146" s="117">
        <f t="shared" si="114"/>
        <v>1</v>
      </c>
      <c r="T146" s="117">
        <f t="shared" si="114"/>
        <v>1.0449999999999999</v>
      </c>
      <c r="U146" s="117">
        <f t="shared" si="114"/>
        <v>1.0920000000000001</v>
      </c>
      <c r="V146" s="117">
        <f t="shared" si="114"/>
        <v>1.1411</v>
      </c>
      <c r="W146" s="117">
        <f t="shared" si="114"/>
        <v>1.1923999999999999</v>
      </c>
      <c r="X146" s="117">
        <f t="shared" si="114"/>
        <v>1.2461</v>
      </c>
    </row>
    <row r="147" spans="2:24" x14ac:dyDescent="0.2">
      <c r="B147" s="517">
        <f t="shared" si="99"/>
        <v>4</v>
      </c>
      <c r="C147" s="114">
        <f t="shared" si="101"/>
        <v>16</v>
      </c>
      <c r="D147" s="116">
        <v>1</v>
      </c>
      <c r="E147" s="117">
        <f t="shared" ref="E147:X147" si="115">ROUND(IF(E$130&lt;=$C147,1,IF(AND(E$130&gt;$C147,E$130&lt;=($B147+$C147)),D147*(1+E$27),0)),4)</f>
        <v>1</v>
      </c>
      <c r="F147" s="117">
        <f t="shared" si="115"/>
        <v>1</v>
      </c>
      <c r="G147" s="117">
        <f t="shared" si="115"/>
        <v>1</v>
      </c>
      <c r="H147" s="117">
        <f t="shared" si="115"/>
        <v>1</v>
      </c>
      <c r="I147" s="117">
        <f t="shared" si="115"/>
        <v>1</v>
      </c>
      <c r="J147" s="117">
        <f t="shared" si="115"/>
        <v>1</v>
      </c>
      <c r="K147" s="117">
        <f t="shared" si="115"/>
        <v>1</v>
      </c>
      <c r="L147" s="117">
        <f t="shared" si="115"/>
        <v>1</v>
      </c>
      <c r="M147" s="117">
        <f t="shared" si="115"/>
        <v>1</v>
      </c>
      <c r="N147" s="117">
        <f t="shared" si="115"/>
        <v>1</v>
      </c>
      <c r="O147" s="117">
        <f t="shared" si="115"/>
        <v>1</v>
      </c>
      <c r="P147" s="117">
        <f t="shared" si="115"/>
        <v>1</v>
      </c>
      <c r="Q147" s="117">
        <f t="shared" si="115"/>
        <v>1</v>
      </c>
      <c r="R147" s="117">
        <f t="shared" si="115"/>
        <v>1</v>
      </c>
      <c r="S147" s="117">
        <f t="shared" si="115"/>
        <v>1</v>
      </c>
      <c r="T147" s="117">
        <f t="shared" si="115"/>
        <v>1</v>
      </c>
      <c r="U147" s="117">
        <f t="shared" si="115"/>
        <v>1.0449999999999999</v>
      </c>
      <c r="V147" s="117">
        <f t="shared" si="115"/>
        <v>1.0920000000000001</v>
      </c>
      <c r="W147" s="117">
        <f t="shared" si="115"/>
        <v>1.1411</v>
      </c>
      <c r="X147" s="117">
        <f t="shared" si="115"/>
        <v>1.1923999999999999</v>
      </c>
    </row>
    <row r="148" spans="2:24" x14ac:dyDescent="0.2">
      <c r="B148" s="517">
        <f t="shared" si="99"/>
        <v>3</v>
      </c>
      <c r="C148" s="114">
        <f t="shared" si="101"/>
        <v>17</v>
      </c>
      <c r="D148" s="116">
        <v>1</v>
      </c>
      <c r="E148" s="117">
        <f t="shared" ref="E148:X148" si="116">ROUND(IF(E$130&lt;=$C148,1,IF(AND(E$130&gt;$C148,E$130&lt;=($B148+$C148)),D148*(1+E$27),0)),4)</f>
        <v>1</v>
      </c>
      <c r="F148" s="117">
        <f t="shared" si="116"/>
        <v>1</v>
      </c>
      <c r="G148" s="117">
        <f t="shared" si="116"/>
        <v>1</v>
      </c>
      <c r="H148" s="117">
        <f t="shared" si="116"/>
        <v>1</v>
      </c>
      <c r="I148" s="117">
        <f t="shared" si="116"/>
        <v>1</v>
      </c>
      <c r="J148" s="117">
        <f t="shared" si="116"/>
        <v>1</v>
      </c>
      <c r="K148" s="117">
        <f t="shared" si="116"/>
        <v>1</v>
      </c>
      <c r="L148" s="117">
        <f t="shared" si="116"/>
        <v>1</v>
      </c>
      <c r="M148" s="117">
        <f t="shared" si="116"/>
        <v>1</v>
      </c>
      <c r="N148" s="117">
        <f t="shared" si="116"/>
        <v>1</v>
      </c>
      <c r="O148" s="117">
        <f t="shared" si="116"/>
        <v>1</v>
      </c>
      <c r="P148" s="117">
        <f t="shared" si="116"/>
        <v>1</v>
      </c>
      <c r="Q148" s="117">
        <f t="shared" si="116"/>
        <v>1</v>
      </c>
      <c r="R148" s="117">
        <f t="shared" si="116"/>
        <v>1</v>
      </c>
      <c r="S148" s="117">
        <f t="shared" si="116"/>
        <v>1</v>
      </c>
      <c r="T148" s="117">
        <f t="shared" si="116"/>
        <v>1</v>
      </c>
      <c r="U148" s="117">
        <f t="shared" si="116"/>
        <v>1</v>
      </c>
      <c r="V148" s="117">
        <f t="shared" si="116"/>
        <v>1.0449999999999999</v>
      </c>
      <c r="W148" s="117">
        <f t="shared" si="116"/>
        <v>1.0920000000000001</v>
      </c>
      <c r="X148" s="117">
        <f t="shared" si="116"/>
        <v>1.1411</v>
      </c>
    </row>
    <row r="149" spans="2:24" x14ac:dyDescent="0.2">
      <c r="B149" s="517">
        <f t="shared" si="99"/>
        <v>2</v>
      </c>
      <c r="C149" s="114">
        <f t="shared" si="101"/>
        <v>18</v>
      </c>
      <c r="D149" s="116">
        <v>1</v>
      </c>
      <c r="E149" s="117">
        <f t="shared" ref="E149:X149" si="117">ROUND(IF(E$130&lt;=$C149,1,IF(AND(E$130&gt;$C149,E$130&lt;=($B149+$C149)),D149*(1+E$27),0)),4)</f>
        <v>1</v>
      </c>
      <c r="F149" s="117">
        <f t="shared" si="117"/>
        <v>1</v>
      </c>
      <c r="G149" s="117">
        <f t="shared" si="117"/>
        <v>1</v>
      </c>
      <c r="H149" s="117">
        <f t="shared" si="117"/>
        <v>1</v>
      </c>
      <c r="I149" s="117">
        <f t="shared" si="117"/>
        <v>1</v>
      </c>
      <c r="J149" s="117">
        <f t="shared" si="117"/>
        <v>1</v>
      </c>
      <c r="K149" s="117">
        <f t="shared" si="117"/>
        <v>1</v>
      </c>
      <c r="L149" s="117">
        <f t="shared" si="117"/>
        <v>1</v>
      </c>
      <c r="M149" s="117">
        <f t="shared" si="117"/>
        <v>1</v>
      </c>
      <c r="N149" s="117">
        <f t="shared" si="117"/>
        <v>1</v>
      </c>
      <c r="O149" s="117">
        <f t="shared" si="117"/>
        <v>1</v>
      </c>
      <c r="P149" s="117">
        <f t="shared" si="117"/>
        <v>1</v>
      </c>
      <c r="Q149" s="117">
        <f t="shared" si="117"/>
        <v>1</v>
      </c>
      <c r="R149" s="117">
        <f t="shared" si="117"/>
        <v>1</v>
      </c>
      <c r="S149" s="117">
        <f t="shared" si="117"/>
        <v>1</v>
      </c>
      <c r="T149" s="117">
        <f t="shared" si="117"/>
        <v>1</v>
      </c>
      <c r="U149" s="117">
        <f t="shared" si="117"/>
        <v>1</v>
      </c>
      <c r="V149" s="117">
        <f t="shared" si="117"/>
        <v>1</v>
      </c>
      <c r="W149" s="117">
        <f t="shared" si="117"/>
        <v>1.0449999999999999</v>
      </c>
      <c r="X149" s="117">
        <f t="shared" si="117"/>
        <v>1.0920000000000001</v>
      </c>
    </row>
    <row r="150" spans="2:24" x14ac:dyDescent="0.2">
      <c r="B150" s="517">
        <f t="shared" si="99"/>
        <v>1</v>
      </c>
      <c r="C150" s="114">
        <f t="shared" si="101"/>
        <v>19</v>
      </c>
      <c r="D150" s="116">
        <v>1</v>
      </c>
      <c r="E150" s="117">
        <f t="shared" ref="E150:X150" si="118">ROUND(IF(E$130&lt;=$C150,1,IF(AND(E$130&gt;$C150,E$130&lt;=($B150+$C150)),D150*(1+E$27),0)),4)</f>
        <v>1</v>
      </c>
      <c r="F150" s="117">
        <f t="shared" si="118"/>
        <v>1</v>
      </c>
      <c r="G150" s="117">
        <f t="shared" si="118"/>
        <v>1</v>
      </c>
      <c r="H150" s="117">
        <f t="shared" si="118"/>
        <v>1</v>
      </c>
      <c r="I150" s="117">
        <f t="shared" si="118"/>
        <v>1</v>
      </c>
      <c r="J150" s="117">
        <f t="shared" si="118"/>
        <v>1</v>
      </c>
      <c r="K150" s="117">
        <f t="shared" si="118"/>
        <v>1</v>
      </c>
      <c r="L150" s="117">
        <f t="shared" si="118"/>
        <v>1</v>
      </c>
      <c r="M150" s="117">
        <f t="shared" si="118"/>
        <v>1</v>
      </c>
      <c r="N150" s="117">
        <f t="shared" si="118"/>
        <v>1</v>
      </c>
      <c r="O150" s="117">
        <f t="shared" si="118"/>
        <v>1</v>
      </c>
      <c r="P150" s="117">
        <f t="shared" si="118"/>
        <v>1</v>
      </c>
      <c r="Q150" s="117">
        <f t="shared" si="118"/>
        <v>1</v>
      </c>
      <c r="R150" s="117">
        <f t="shared" si="118"/>
        <v>1</v>
      </c>
      <c r="S150" s="117">
        <f t="shared" si="118"/>
        <v>1</v>
      </c>
      <c r="T150" s="117">
        <f t="shared" si="118"/>
        <v>1</v>
      </c>
      <c r="U150" s="117">
        <f t="shared" si="118"/>
        <v>1</v>
      </c>
      <c r="V150" s="117">
        <f t="shared" si="118"/>
        <v>1</v>
      </c>
      <c r="W150" s="117">
        <f t="shared" si="118"/>
        <v>1</v>
      </c>
      <c r="X150" s="117">
        <f t="shared" si="118"/>
        <v>1.0449999999999999</v>
      </c>
    </row>
    <row r="151" spans="2:24" x14ac:dyDescent="0.2">
      <c r="B151" s="517">
        <f t="shared" si="99"/>
        <v>0</v>
      </c>
      <c r="C151" s="114">
        <f t="shared" si="101"/>
        <v>20</v>
      </c>
      <c r="D151" s="116">
        <v>1</v>
      </c>
      <c r="E151" s="117">
        <f t="shared" ref="E151:X151" si="119">ROUND(IF(E$130&lt;=$C151,1,IF(AND(E$130&gt;$C151,E$130&lt;=($B151+$C151)),D151*(1+E$27),0)),4)</f>
        <v>1</v>
      </c>
      <c r="F151" s="117">
        <f t="shared" si="119"/>
        <v>1</v>
      </c>
      <c r="G151" s="117">
        <f t="shared" si="119"/>
        <v>1</v>
      </c>
      <c r="H151" s="117">
        <f t="shared" si="119"/>
        <v>1</v>
      </c>
      <c r="I151" s="117">
        <f t="shared" si="119"/>
        <v>1</v>
      </c>
      <c r="J151" s="117">
        <f t="shared" si="119"/>
        <v>1</v>
      </c>
      <c r="K151" s="117">
        <f t="shared" si="119"/>
        <v>1</v>
      </c>
      <c r="L151" s="117">
        <f t="shared" si="119"/>
        <v>1</v>
      </c>
      <c r="M151" s="117">
        <f t="shared" si="119"/>
        <v>1</v>
      </c>
      <c r="N151" s="117">
        <f t="shared" si="119"/>
        <v>1</v>
      </c>
      <c r="O151" s="117">
        <f t="shared" si="119"/>
        <v>1</v>
      </c>
      <c r="P151" s="117">
        <f t="shared" si="119"/>
        <v>1</v>
      </c>
      <c r="Q151" s="117">
        <f t="shared" si="119"/>
        <v>1</v>
      </c>
      <c r="R151" s="117">
        <f t="shared" si="119"/>
        <v>1</v>
      </c>
      <c r="S151" s="117">
        <f t="shared" si="119"/>
        <v>1</v>
      </c>
      <c r="T151" s="117">
        <f t="shared" si="119"/>
        <v>1</v>
      </c>
      <c r="U151" s="117">
        <f t="shared" si="119"/>
        <v>1</v>
      </c>
      <c r="V151" s="117">
        <f t="shared" si="119"/>
        <v>1</v>
      </c>
      <c r="W151" s="117">
        <f t="shared" si="119"/>
        <v>1</v>
      </c>
      <c r="X151" s="117">
        <f t="shared" si="119"/>
        <v>1</v>
      </c>
    </row>
    <row r="152" spans="2:24" x14ac:dyDescent="0.2">
      <c r="C152" s="82"/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</row>
    <row r="158" spans="2:24" x14ac:dyDescent="0.2">
      <c r="C158" s="82"/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</row>
  </sheetData>
  <sheetProtection algorithmName="SHA-512" hashValue="Ovo8SE5fmo3fH55pp/STpBC61f1Zi8p0GQReuWqhbswQIjoq76OvKb74K+RyTQ0UP+Do19KFd++pynIcUrGAiA==" saltValue="JBEvE0RRKiv9USjlobtHkA==" spinCount="100000" sheet="1" objects="1" scenarios="1" formatCells="0" formatColumns="0" formatRows="0"/>
  <mergeCells count="1">
    <mergeCell ref="B23:C23"/>
  </mergeCells>
  <pageMargins left="0.59055118110236227" right="0.39370078740157483" top="1.1811023622047245" bottom="0.39370078740157483" header="0.59055118110236227" footer="0.39370078740157483"/>
  <pageSetup paperSize="9" scale="63" pageOrder="overThenDown" orientation="landscape" r:id="rId1"/>
  <headerFooter>
    <oddHeader>&amp;L&amp;G</oddHeader>
  </headerFooter>
  <rowBreaks count="2" manualBreakCount="2">
    <brk id="52" max="23" man="1"/>
    <brk id="102" max="23" man="1"/>
  </rowBreaks>
  <colBreaks count="1" manualBreakCount="1">
    <brk id="14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7B50511ADBD54F95521E55EC81CFBF" ma:contentTypeVersion="0" ma:contentTypeDescription="Crie um novo documento." ma:contentTypeScope="" ma:versionID="49e45f951e9a4a0078be7a0eda9732a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e39468b0e37e4891bc5b0d60070b4c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3F9766-95A7-4CCB-A485-BAC00FC84ACE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D300631-2DD3-4CC8-9519-9E5B3D4318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C6FD40-3E2F-45AB-A3BF-29D1F203BE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15</vt:i4>
      </vt:variant>
      <vt:variant>
        <vt:lpstr>Intervalos Nomeados</vt:lpstr>
      </vt:variant>
      <vt:variant>
        <vt:i4>28</vt:i4>
      </vt:variant>
    </vt:vector>
  </HeadingPairs>
  <TitlesOfParts>
    <vt:vector size="43" baseType="lpstr">
      <vt:lpstr>A.1.1.RECEITAS</vt:lpstr>
      <vt:lpstr>A.1.2.CONTRAPRESTAÇÃO</vt:lpstr>
      <vt:lpstr>A.2.TRIBUTOS</vt:lpstr>
      <vt:lpstr>A.3.DESPESAS_OP</vt:lpstr>
      <vt:lpstr>A.4.SEGUROS</vt:lpstr>
      <vt:lpstr>A.5.DESP_ PRE_OPER</vt:lpstr>
      <vt:lpstr>A.6.CRON_INV</vt:lpstr>
      <vt:lpstr>A.7.DEPR_AMORT</vt:lpstr>
      <vt:lpstr>A.8.FATOR</vt:lpstr>
      <vt:lpstr>A.9.DESP_ FINANCEIRA</vt:lpstr>
      <vt:lpstr>A.10.SERV_DIVIDA</vt:lpstr>
      <vt:lpstr>A.11.CAPITAL_GIRO</vt:lpstr>
      <vt:lpstr>B.FLUXO_CAIXA</vt:lpstr>
      <vt:lpstr>C.2.DRE</vt:lpstr>
      <vt:lpstr>D.USOS_FONTES</vt:lpstr>
      <vt:lpstr>A.1.1.RECEITAS!Area_de_impressao</vt:lpstr>
      <vt:lpstr>A.1.2.CONTRAPRESTAÇÃO!Area_de_impressao</vt:lpstr>
      <vt:lpstr>A.10.SERV_DIVIDA!Area_de_impressao</vt:lpstr>
      <vt:lpstr>A.11.CAPITAL_GIRO!Area_de_impressao</vt:lpstr>
      <vt:lpstr>A.3.DESPESAS_OP!Area_de_impressao</vt:lpstr>
      <vt:lpstr>'A.5.DESP_ PRE_OPER'!Area_de_impressao</vt:lpstr>
      <vt:lpstr>A.6.CRON_INV!Area_de_impressao</vt:lpstr>
      <vt:lpstr>A.7.DEPR_AMORT!Area_de_impressao</vt:lpstr>
      <vt:lpstr>A.8.FATOR!Area_de_impressao</vt:lpstr>
      <vt:lpstr>'A.9.DESP_ FINANCEIRA'!Area_de_impressao</vt:lpstr>
      <vt:lpstr>B.FLUXO_CAIXA!Area_de_impressao</vt:lpstr>
      <vt:lpstr>C.2.DRE!Area_de_impressao</vt:lpstr>
      <vt:lpstr>D.USOS_FONTES!Area_de_impressao</vt:lpstr>
      <vt:lpstr>A.1.1.RECEITAS!Titulos_de_impressao</vt:lpstr>
      <vt:lpstr>A.1.2.CONTRAPRESTAÇÃO!Titulos_de_impressao</vt:lpstr>
      <vt:lpstr>A.10.SERV_DIVIDA!Titulos_de_impressao</vt:lpstr>
      <vt:lpstr>A.11.CAPITAL_GIRO!Titulos_de_impressao</vt:lpstr>
      <vt:lpstr>A.2.TRIBUTOS!Titulos_de_impressao</vt:lpstr>
      <vt:lpstr>A.3.DESPESAS_OP!Titulos_de_impressao</vt:lpstr>
      <vt:lpstr>A.4.SEGUROS!Titulos_de_impressao</vt:lpstr>
      <vt:lpstr>'A.5.DESP_ PRE_OPER'!Titulos_de_impressao</vt:lpstr>
      <vt:lpstr>A.6.CRON_INV!Titulos_de_impressao</vt:lpstr>
      <vt:lpstr>A.7.DEPR_AMORT!Titulos_de_impressao</vt:lpstr>
      <vt:lpstr>A.8.FATOR!Titulos_de_impressao</vt:lpstr>
      <vt:lpstr>'A.9.DESP_ FINANCEIRA'!Titulos_de_impressao</vt:lpstr>
      <vt:lpstr>B.FLUXO_CAIXA!Titulos_de_impressao</vt:lpstr>
      <vt:lpstr>C.2.DRE!Titulos_de_impressao</vt:lpstr>
      <vt:lpstr>D.USOS_FONTES!Titulos_de_impressao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Modelagem Financeira - uso interno</dc:title>
  <dc:creator>Sporos</dc:creator>
  <cp:lastModifiedBy>Sporos</cp:lastModifiedBy>
  <cp:lastPrinted>2017-05-08T15:18:27Z</cp:lastPrinted>
  <dcterms:created xsi:type="dcterms:W3CDTF">2008-12-03T16:32:34Z</dcterms:created>
  <dcterms:modified xsi:type="dcterms:W3CDTF">2017-05-08T15:28:05Z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0x010100507B50511ADBD54F95521E55EC81CFBF</vt:lpwstr>
  </property>
</Properties>
</file>